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 defaultThemeVersion="124226"/>
  <xr:revisionPtr revIDLastSave="0" documentId="8_{A5624B59-B34C-46CA-B681-8E17608722E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9" l="1"/>
  <c r="D14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D9" i="9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9" i="20" s="1"/>
  <c r="E17" i="20"/>
  <c r="A3" i="20"/>
  <c r="C21" i="12"/>
  <c r="N6" i="12"/>
  <c r="J6" i="12"/>
  <c r="D6" i="12"/>
  <c r="A4" i="12"/>
  <c r="L21" i="9"/>
  <c r="C21" i="9"/>
  <c r="H20" i="9"/>
  <c r="F20" i="9"/>
  <c r="D20" i="9"/>
  <c r="H19" i="9"/>
  <c r="F19" i="9"/>
  <c r="D19" i="9"/>
  <c r="H18" i="9"/>
  <c r="F18" i="9"/>
  <c r="D18" i="9"/>
  <c r="I17" i="9"/>
  <c r="H17" i="9"/>
  <c r="F17" i="9"/>
  <c r="D17" i="9"/>
  <c r="H16" i="9"/>
  <c r="F16" i="9"/>
  <c r="D16" i="9"/>
  <c r="H15" i="9"/>
  <c r="F15" i="9"/>
  <c r="D15" i="9"/>
  <c r="H13" i="9"/>
  <c r="F13" i="9"/>
  <c r="D13" i="9"/>
  <c r="H12" i="9"/>
  <c r="F12" i="9"/>
  <c r="D12" i="9"/>
  <c r="H11" i="9"/>
  <c r="F11" i="9"/>
  <c r="D11" i="9"/>
  <c r="H10" i="9"/>
  <c r="F10" i="9"/>
  <c r="D10" i="9"/>
  <c r="H9" i="9"/>
  <c r="F9" i="9"/>
  <c r="N6" i="9"/>
  <c r="I6" i="9"/>
  <c r="D6" i="9"/>
  <c r="A4" i="9"/>
  <c r="P93" i="17"/>
  <c r="P98" i="17" s="1"/>
  <c r="P100" i="17" s="1"/>
  <c r="L93" i="17"/>
  <c r="L98" i="17" s="1"/>
  <c r="L100" i="17" s="1"/>
  <c r="J93" i="17"/>
  <c r="J98" i="17" s="1"/>
  <c r="J100" i="17" s="1"/>
  <c r="I93" i="17"/>
  <c r="I98" i="17" s="1"/>
  <c r="I100" i="17" s="1"/>
  <c r="H93" i="17"/>
  <c r="H98" i="17" s="1"/>
  <c r="H100" i="17" s="1"/>
  <c r="E93" i="17"/>
  <c r="E98" i="17" s="1"/>
  <c r="Q88" i="17"/>
  <c r="Q93" i="17" s="1"/>
  <c r="Q98" i="17" s="1"/>
  <c r="Q82" i="17"/>
  <c r="Q76" i="17"/>
  <c r="O93" i="17" s="1"/>
  <c r="O98" i="17" s="1"/>
  <c r="O100" i="17" s="1"/>
  <c r="Q70" i="17"/>
  <c r="N93" i="17" s="1"/>
  <c r="N98" i="17" s="1"/>
  <c r="N100" i="17" s="1"/>
  <c r="Q64" i="17"/>
  <c r="M93" i="17" s="1"/>
  <c r="M98" i="17" s="1"/>
  <c r="M100" i="17" s="1"/>
  <c r="Q58" i="17"/>
  <c r="A53" i="17"/>
  <c r="A59" i="17" s="1"/>
  <c r="A65" i="17" s="1"/>
  <c r="A71" i="17" s="1"/>
  <c r="A77" i="17" s="1"/>
  <c r="A83" i="17" s="1"/>
  <c r="Q52" i="17"/>
  <c r="K93" i="17" s="1"/>
  <c r="K98" i="17" s="1"/>
  <c r="K100" i="17" s="1"/>
  <c r="Q46" i="17"/>
  <c r="Q40" i="17"/>
  <c r="Q34" i="17"/>
  <c r="Q28" i="17"/>
  <c r="G93" i="17" s="1"/>
  <c r="G98" i="17" s="1"/>
  <c r="G100" i="17" s="1"/>
  <c r="Q22" i="17"/>
  <c r="Q11" i="17"/>
  <c r="P11" i="17"/>
  <c r="I19" i="9" s="1"/>
  <c r="O11" i="17"/>
  <c r="I18" i="9" s="1"/>
  <c r="N11" i="17"/>
  <c r="E17" i="12" s="1"/>
  <c r="G17" i="12" s="1"/>
  <c r="M11" i="17"/>
  <c r="E16" i="12" s="1"/>
  <c r="G16" i="12" s="1"/>
  <c r="L11" i="17"/>
  <c r="I15" i="9" s="1"/>
  <c r="K11" i="17"/>
  <c r="I14" i="9" s="1"/>
  <c r="J11" i="17"/>
  <c r="E13" i="12" s="1"/>
  <c r="G13" i="12" s="1"/>
  <c r="I11" i="17"/>
  <c r="E12" i="12" s="1"/>
  <c r="G12" i="12" s="1"/>
  <c r="H11" i="17"/>
  <c r="E11" i="12" s="1"/>
  <c r="G11" i="12" s="1"/>
  <c r="G11" i="17"/>
  <c r="I10" i="9" s="1"/>
  <c r="E11" i="17"/>
  <c r="I9" i="9" s="1"/>
  <c r="H5" i="17"/>
  <c r="O3" i="17"/>
  <c r="K3" i="17"/>
  <c r="E3" i="17"/>
  <c r="J11" i="12" l="1"/>
  <c r="L11" i="12"/>
  <c r="N11" i="12" s="1"/>
  <c r="D4" i="20" s="1"/>
  <c r="G4" i="20" s="1"/>
  <c r="N12" i="12"/>
  <c r="D5" i="20" s="1"/>
  <c r="L12" i="12"/>
  <c r="J12" i="12"/>
  <c r="L16" i="12"/>
  <c r="N16" i="12" s="1"/>
  <c r="D9" i="20" s="1"/>
  <c r="G9" i="20" s="1"/>
  <c r="J16" i="12"/>
  <c r="L13" i="12"/>
  <c r="J13" i="12"/>
  <c r="N13" i="12" s="1"/>
  <c r="D6" i="20" s="1"/>
  <c r="L17" i="12"/>
  <c r="J17" i="12"/>
  <c r="N17" i="12" s="1"/>
  <c r="D10" i="20" s="1"/>
  <c r="E10" i="12"/>
  <c r="G10" i="12" s="1"/>
  <c r="E14" i="12"/>
  <c r="G14" i="12" s="1"/>
  <c r="E18" i="12"/>
  <c r="G18" i="12" s="1"/>
  <c r="I11" i="9"/>
  <c r="I12" i="9"/>
  <c r="I21" i="9" s="1"/>
  <c r="I13" i="9"/>
  <c r="E15" i="12"/>
  <c r="G15" i="12" s="1"/>
  <c r="E19" i="12"/>
  <c r="G19" i="12" s="1"/>
  <c r="Q100" i="17"/>
  <c r="I16" i="9"/>
  <c r="Q90" i="17"/>
  <c r="H21" i="9"/>
  <c r="E20" i="12"/>
  <c r="G20" i="12" s="1"/>
  <c r="I20" i="9"/>
  <c r="N20" i="9" s="1"/>
  <c r="C13" i="20" s="1"/>
  <c r="N10" i="9"/>
  <c r="C3" i="20" s="1"/>
  <c r="N11" i="9"/>
  <c r="C4" i="20" s="1"/>
  <c r="N12" i="9"/>
  <c r="C5" i="20" s="1"/>
  <c r="G5" i="20" s="1"/>
  <c r="N13" i="9"/>
  <c r="C6" i="20" s="1"/>
  <c r="N14" i="9"/>
  <c r="C7" i="20" s="1"/>
  <c r="N15" i="9"/>
  <c r="C8" i="20" s="1"/>
  <c r="N16" i="9"/>
  <c r="C9" i="20" s="1"/>
  <c r="F9" i="20" s="1"/>
  <c r="N17" i="9"/>
  <c r="C10" i="20" s="1"/>
  <c r="N18" i="9"/>
  <c r="C11" i="20" s="1"/>
  <c r="N19" i="9"/>
  <c r="C12" i="20" s="1"/>
  <c r="A22" i="20"/>
  <c r="A21" i="20"/>
  <c r="A13" i="17"/>
  <c r="D21" i="9"/>
  <c r="F21" i="9"/>
  <c r="N9" i="9"/>
  <c r="C2" i="20" s="1"/>
  <c r="E100" i="17"/>
  <c r="E9" i="12"/>
  <c r="E5" i="20" l="1"/>
  <c r="J15" i="12"/>
  <c r="L15" i="12"/>
  <c r="N15" i="12" s="1"/>
  <c r="D8" i="20" s="1"/>
  <c r="L18" i="12"/>
  <c r="N18" i="12" s="1"/>
  <c r="D11" i="20" s="1"/>
  <c r="J18" i="12"/>
  <c r="E9" i="20"/>
  <c r="G19" i="19" s="1"/>
  <c r="L10" i="12"/>
  <c r="N10" i="12" s="1"/>
  <c r="D3" i="20" s="1"/>
  <c r="J10" i="12"/>
  <c r="F4" i="20"/>
  <c r="J19" i="12"/>
  <c r="L19" i="12"/>
  <c r="N19" i="12" s="1"/>
  <c r="D12" i="20" s="1"/>
  <c r="E4" i="20"/>
  <c r="F5" i="20"/>
  <c r="E10" i="20"/>
  <c r="G20" i="19" s="1"/>
  <c r="E6" i="20"/>
  <c r="G16" i="19" s="1"/>
  <c r="L14" i="12"/>
  <c r="J14" i="12"/>
  <c r="N14" i="12"/>
  <c r="D7" i="20" s="1"/>
  <c r="F7" i="20" s="1"/>
  <c r="H9" i="20"/>
  <c r="L20" i="12"/>
  <c r="J20" i="12"/>
  <c r="N20" i="12" s="1"/>
  <c r="D13" i="20" s="1"/>
  <c r="G7" i="20"/>
  <c r="G10" i="20"/>
  <c r="G6" i="20"/>
  <c r="F10" i="20"/>
  <c r="H10" i="20" s="1"/>
  <c r="I10" i="20" s="1"/>
  <c r="I20" i="19" s="1"/>
  <c r="F6" i="20"/>
  <c r="I9" i="20"/>
  <c r="I19" i="19" s="1"/>
  <c r="G14" i="19"/>
  <c r="G15" i="19"/>
  <c r="H4" i="20"/>
  <c r="I4" i="20" s="1"/>
  <c r="I14" i="19" s="1"/>
  <c r="H5" i="20"/>
  <c r="I5" i="20" s="1"/>
  <c r="I15" i="19" s="1"/>
  <c r="C14" i="20"/>
  <c r="E21" i="12"/>
  <c r="G9" i="12"/>
  <c r="N21" i="9"/>
  <c r="F12" i="20" l="1"/>
  <c r="G12" i="20"/>
  <c r="E12" i="20"/>
  <c r="E3" i="20"/>
  <c r="G13" i="19" s="1"/>
  <c r="F3" i="20"/>
  <c r="G3" i="20"/>
  <c r="E11" i="20"/>
  <c r="G21" i="19" s="1"/>
  <c r="G11" i="20"/>
  <c r="F11" i="20"/>
  <c r="G8" i="20"/>
  <c r="E8" i="20"/>
  <c r="F8" i="20"/>
  <c r="H8" i="20" s="1"/>
  <c r="E7" i="20"/>
  <c r="G17" i="19" s="1"/>
  <c r="H6" i="20"/>
  <c r="I6" i="20" s="1"/>
  <c r="I16" i="19" s="1"/>
  <c r="E13" i="20"/>
  <c r="G13" i="20"/>
  <c r="F13" i="20"/>
  <c r="H7" i="20"/>
  <c r="I7" i="20" s="1"/>
  <c r="I17" i="19" s="1"/>
  <c r="G23" i="19"/>
  <c r="G21" i="12"/>
  <c r="J9" i="12"/>
  <c r="J21" i="12" s="1"/>
  <c r="L9" i="12"/>
  <c r="L21" i="12" s="1"/>
  <c r="G18" i="19" l="1"/>
  <c r="I8" i="20"/>
  <c r="I18" i="19" s="1"/>
  <c r="G22" i="19"/>
  <c r="H11" i="20"/>
  <c r="I11" i="20" s="1"/>
  <c r="I21" i="19" s="1"/>
  <c r="H3" i="20"/>
  <c r="I3" i="20" s="1"/>
  <c r="I13" i="19" s="1"/>
  <c r="H12" i="20"/>
  <c r="I12" i="20" s="1"/>
  <c r="I22" i="19" s="1"/>
  <c r="H13" i="20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8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<sst xmlns="http://schemas.openxmlformats.org/spreadsheetml/2006/main" count="248" uniqueCount="109">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</sst>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29">
    <xf numFmtId="0" fontId="0" fillId="0" borderId="0" xfId="0"/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/>
    <xf numFmtId="4" fontId="3" fillId="0" borderId="0" xfId="0" applyNumberFormat="1" applyFont="1" applyBorder="1" applyAlignment="1" applyProtection="1">
      <alignment horizontal="center" vertical="center"/>
    </xf>
    <xf numFmtId="4" fontId="3" fillId="0" borderId="0" xfId="0" applyNumberFormat="1" applyFont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 applyProtection="1">
      <alignment vertical="center"/>
    </xf>
    <xf numFmtId="0" fontId="3" fillId="4" borderId="8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vertical="center"/>
    </xf>
    <xf numFmtId="0" fontId="3" fillId="2" borderId="29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 wrapText="1"/>
      <protection locked="0"/>
    </xf>
    <xf numFmtId="0" fontId="4" fillId="0" borderId="23" xfId="0" applyFont="1" applyFill="1" applyBorder="1" applyAlignment="1" applyProtection="1">
      <alignment vertical="center" wrapText="1"/>
      <protection locked="0"/>
    </xf>
    <xf numFmtId="0" fontId="4" fillId="0" borderId="16" xfId="0" applyFont="1" applyFill="1" applyBorder="1" applyAlignment="1" applyProtection="1">
      <alignment vertical="center" wrapText="1"/>
      <protection locked="0"/>
    </xf>
    <xf numFmtId="0" fontId="4" fillId="0" borderId="18" xfId="0" applyFont="1" applyFill="1" applyBorder="1" applyAlignment="1" applyProtection="1">
      <alignment vertical="center" wrapText="1"/>
      <protection locked="0"/>
    </xf>
    <xf numFmtId="0" fontId="4" fillId="0" borderId="24" xfId="0" applyFont="1" applyFill="1" applyBorder="1" applyAlignment="1" applyProtection="1">
      <alignment vertical="center" wrapText="1"/>
      <protection locked="0"/>
    </xf>
    <xf numFmtId="0" fontId="4" fillId="0" borderId="20" xfId="0" applyFont="1" applyFill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32" xfId="0" applyFont="1" applyFill="1" applyBorder="1" applyAlignment="1" applyProtection="1">
      <alignment horizontal="center" vertical="center"/>
    </xf>
    <xf numFmtId="0" fontId="3" fillId="4" borderId="5" xfId="0" applyNumberFormat="1" applyFont="1" applyFill="1" applyBorder="1" applyAlignment="1" applyProtection="1">
      <alignment horizontal="center" vertical="center"/>
    </xf>
    <xf numFmtId="0" fontId="3" fillId="4" borderId="43" xfId="0" applyNumberFormat="1" applyFont="1" applyFill="1" applyBorder="1" applyAlignment="1" applyProtection="1">
      <alignment horizontal="center" vertical="center"/>
    </xf>
    <xf numFmtId="0" fontId="3" fillId="3" borderId="40" xfId="0" applyNumberFormat="1" applyFont="1" applyFill="1" applyBorder="1" applyAlignment="1" applyProtection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/>
    <xf numFmtId="0" fontId="0" fillId="0" borderId="1" xfId="0" applyBorder="1"/>
    <xf numFmtId="0" fontId="11" fillId="0" borderId="0" xfId="0" applyFont="1" applyAlignment="1" applyProtection="1">
      <alignment vertical="center"/>
    </xf>
    <xf numFmtId="0" fontId="12" fillId="0" borderId="0" xfId="0" applyFont="1" applyProtection="1"/>
    <xf numFmtId="0" fontId="18" fillId="0" borderId="25" xfId="0" applyFont="1" applyBorder="1" applyAlignment="1" applyProtection="1">
      <alignment vertical="center" wrapText="1"/>
    </xf>
    <xf numFmtId="0" fontId="12" fillId="0" borderId="0" xfId="0" applyFont="1" applyAlignment="1" applyProtection="1">
      <alignment horizontal="left" vertical="center" wrapText="1"/>
    </xf>
    <xf numFmtId="4" fontId="15" fillId="0" borderId="0" xfId="0" applyNumberFormat="1" applyFont="1" applyFill="1" applyBorder="1" applyAlignment="1" applyProtection="1">
      <alignment vertical="center" wrapText="1"/>
    </xf>
    <xf numFmtId="4" fontId="15" fillId="0" borderId="0" xfId="0" applyNumberFormat="1" applyFont="1" applyBorder="1" applyAlignment="1" applyProtection="1">
      <alignment vertical="center" wrapText="1"/>
    </xf>
    <xf numFmtId="4" fontId="15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6" fillId="2" borderId="5" xfId="0" applyFont="1" applyFill="1" applyBorder="1" applyAlignment="1" applyProtection="1">
      <alignment horizontal="left" vertical="center" indent="2"/>
    </xf>
    <xf numFmtId="0" fontId="16" fillId="4" borderId="8" xfId="0" applyNumberFormat="1" applyFont="1" applyFill="1" applyBorder="1" applyAlignment="1" applyProtection="1">
      <alignment horizontal="left" vertical="center" indent="2"/>
    </xf>
    <xf numFmtId="0" fontId="16" fillId="3" borderId="43" xfId="0" applyNumberFormat="1" applyFont="1" applyFill="1" applyBorder="1" applyAlignment="1" applyProtection="1">
      <alignment horizontal="left" vertical="center" indent="2"/>
    </xf>
    <xf numFmtId="0" fontId="16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0" fontId="21" fillId="0" borderId="0" xfId="0" applyFont="1" applyProtection="1"/>
    <xf numFmtId="0" fontId="20" fillId="0" borderId="0" xfId="0" applyFont="1" applyBorder="1" applyAlignment="1" applyProtection="1">
      <alignment vertical="center"/>
    </xf>
    <xf numFmtId="0" fontId="16" fillId="2" borderId="33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/>
    </xf>
    <xf numFmtId="0" fontId="20" fillId="5" borderId="12" xfId="0" applyNumberFormat="1" applyFont="1" applyFill="1" applyBorder="1" applyAlignment="1" applyProtection="1">
      <alignment horizontal="right" vertical="center"/>
      <protection locked="0"/>
    </xf>
    <xf numFmtId="0" fontId="20" fillId="5" borderId="12" xfId="0" applyNumberFormat="1" applyFont="1" applyFill="1" applyBorder="1" applyAlignment="1" applyProtection="1">
      <alignment horizontal="left" vertical="center"/>
      <protection locked="0"/>
    </xf>
    <xf numFmtId="168" fontId="16" fillId="0" borderId="34" xfId="0" applyNumberFormat="1" applyFont="1" applyBorder="1" applyAlignment="1" applyProtection="1">
      <alignment horizontal="center" vertical="center"/>
    </xf>
    <xf numFmtId="167" fontId="16" fillId="0" borderId="45" xfId="0" applyNumberFormat="1" applyFont="1" applyBorder="1" applyAlignment="1" applyProtection="1">
      <alignment horizontal="center" vertical="center"/>
    </xf>
    <xf numFmtId="167" fontId="16" fillId="0" borderId="34" xfId="0" applyNumberFormat="1" applyFont="1" applyBorder="1" applyAlignment="1" applyProtection="1">
      <alignment horizontal="center" vertical="center"/>
    </xf>
    <xf numFmtId="167" fontId="16" fillId="0" borderId="35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15" fillId="2" borderId="5" xfId="0" applyFont="1" applyFill="1" applyBorder="1" applyAlignment="1" applyProtection="1">
      <alignment horizontal="center" vertical="center" wrapText="1"/>
    </xf>
    <xf numFmtId="0" fontId="15" fillId="2" borderId="21" xfId="0" applyFont="1" applyFill="1" applyBorder="1" applyAlignment="1" applyProtection="1">
      <alignment horizontal="center" vertical="center" wrapText="1"/>
    </xf>
    <xf numFmtId="0" fontId="15" fillId="2" borderId="6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2" fontId="11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Fill="1" applyBorder="1" applyAlignment="1" applyProtection="1">
      <alignment vertical="center" wrapText="1"/>
    </xf>
    <xf numFmtId="2" fontId="15" fillId="2" borderId="1" xfId="0" applyNumberFormat="1" applyFont="1" applyFill="1" applyBorder="1" applyAlignment="1" applyProtection="1">
      <alignment horizontal="center" vertical="center" wrapText="1"/>
    </xf>
    <xf numFmtId="0" fontId="15" fillId="0" borderId="33" xfId="0" applyNumberFormat="1" applyFont="1" applyBorder="1" applyAlignment="1" applyProtection="1">
      <alignment horizontal="center" vertical="center"/>
    </xf>
    <xf numFmtId="0" fontId="15" fillId="0" borderId="48" xfId="0" applyNumberFormat="1" applyFont="1" applyBorder="1" applyAlignment="1" applyProtection="1">
      <alignment horizontal="center" vertical="center"/>
    </xf>
    <xf numFmtId="4" fontId="11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5" fillId="0" borderId="1" xfId="0" applyNumberFormat="1" applyFont="1" applyFill="1" applyBorder="1" applyAlignment="1" applyProtection="1">
      <alignment horizontal="center" vertical="center"/>
    </xf>
    <xf numFmtId="42" fontId="20" fillId="5" borderId="21" xfId="1" applyNumberFormat="1" applyFont="1" applyFill="1" applyBorder="1" applyAlignment="1" applyProtection="1">
      <alignment horizontal="center" vertical="center"/>
      <protection locked="0"/>
    </xf>
    <xf numFmtId="42" fontId="20" fillId="5" borderId="1" xfId="1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left" vertical="center" indent="2"/>
      <protection locked="0"/>
    </xf>
    <xf numFmtId="4" fontId="15" fillId="0" borderId="0" xfId="0" applyNumberFormat="1" applyFont="1" applyBorder="1" applyAlignment="1" applyProtection="1">
      <alignment horizontal="center" vertical="center" wrapText="1"/>
    </xf>
    <xf numFmtId="4" fontId="19" fillId="0" borderId="0" xfId="0" applyNumberFormat="1" applyFont="1" applyFill="1" applyBorder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0" fillId="5" borderId="28" xfId="0" applyNumberFormat="1" applyFont="1" applyFill="1" applyBorder="1" applyAlignment="1" applyProtection="1">
      <alignment horizontal="center" vertical="center"/>
      <protection locked="0"/>
    </xf>
    <xf numFmtId="2" fontId="20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NumberFormat="1"/>
    <xf numFmtId="0" fontId="17" fillId="5" borderId="31" xfId="0" applyFont="1" applyFill="1" applyBorder="1" applyAlignment="1" applyProtection="1">
      <alignment horizontal="left" vertical="center" indent="2"/>
      <protection locked="0"/>
    </xf>
    <xf numFmtId="0" fontId="15" fillId="0" borderId="9" xfId="0" applyNumberFormat="1" applyFont="1" applyBorder="1" applyAlignment="1" applyProtection="1">
      <alignment horizontal="center" vertical="center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Fill="1" applyBorder="1" applyAlignment="1" applyProtection="1">
      <alignment horizontal="left" vertical="center" wrapText="1" indent="2"/>
    </xf>
    <xf numFmtId="0" fontId="11" fillId="0" borderId="0" xfId="0" applyFont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Protection="1"/>
    <xf numFmtId="2" fontId="20" fillId="2" borderId="21" xfId="0" applyNumberFormat="1" applyFont="1" applyFill="1" applyBorder="1" applyAlignment="1" applyProtection="1">
      <alignment horizontal="center" vertical="center"/>
    </xf>
    <xf numFmtId="165" fontId="20" fillId="2" borderId="21" xfId="1" applyNumberFormat="1" applyFont="1" applyFill="1" applyBorder="1" applyAlignment="1" applyProtection="1">
      <alignment vertical="center"/>
    </xf>
    <xf numFmtId="2" fontId="20" fillId="2" borderId="1" xfId="0" applyNumberFormat="1" applyFont="1" applyFill="1" applyBorder="1" applyAlignment="1" applyProtection="1">
      <alignment horizontal="center" vertical="center"/>
    </xf>
    <xf numFmtId="165" fontId="20" fillId="2" borderId="1" xfId="1" applyNumberFormat="1" applyFont="1" applyFill="1" applyBorder="1" applyAlignment="1" applyProtection="1">
      <alignment vertical="center"/>
    </xf>
    <xf numFmtId="2" fontId="20" fillId="2" borderId="17" xfId="0" applyNumberFormat="1" applyFont="1" applyFill="1" applyBorder="1" applyAlignment="1" applyProtection="1">
      <alignment horizontal="center" vertical="center"/>
    </xf>
    <xf numFmtId="165" fontId="20" fillId="2" borderId="17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2" fillId="0" borderId="0" xfId="0" applyFont="1" applyBorder="1" applyAlignment="1" applyProtection="1">
      <alignment horizontal="left" vertical="center" wrapText="1" indent="2"/>
    </xf>
    <xf numFmtId="0" fontId="21" fillId="5" borderId="12" xfId="0" applyFont="1" applyFill="1" applyBorder="1" applyAlignment="1" applyProtection="1">
      <alignment horizontal="center" vertical="center"/>
    </xf>
    <xf numFmtId="1" fontId="20" fillId="2" borderId="35" xfId="0" applyNumberFormat="1" applyFont="1" applyFill="1" applyBorder="1" applyAlignment="1" applyProtection="1">
      <alignment horizontal="center" vertical="center"/>
    </xf>
    <xf numFmtId="0" fontId="21" fillId="0" borderId="0" xfId="0" applyFont="1" applyAlignment="1" applyProtection="1"/>
    <xf numFmtId="2" fontId="15" fillId="2" borderId="31" xfId="0" applyNumberFormat="1" applyFont="1" applyFill="1" applyBorder="1" applyAlignment="1" applyProtection="1">
      <alignment horizontal="center" vertical="center" wrapText="1"/>
    </xf>
    <xf numFmtId="2" fontId="15" fillId="0" borderId="31" xfId="0" applyNumberFormat="1" applyFont="1" applyFill="1" applyBorder="1" applyAlignment="1" applyProtection="1">
      <alignment horizontal="center" vertical="center" wrapText="1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3" xfId="2" applyNumberFormat="1" applyFont="1" applyFill="1" applyBorder="1" applyAlignment="1" applyProtection="1">
      <alignment horizontal="center" vertical="center" wrapText="1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48" xfId="2" applyNumberFormat="1" applyFont="1" applyFill="1" applyBorder="1" applyAlignment="1" applyProtection="1">
      <alignment horizontal="center" vertical="center" wrapText="1"/>
    </xf>
    <xf numFmtId="14" fontId="20" fillId="5" borderId="40" xfId="0" applyNumberFormat="1" applyFont="1" applyFill="1" applyBorder="1" applyAlignment="1" applyProtection="1">
      <alignment vertical="center" wrapText="1"/>
      <protection locked="0"/>
    </xf>
    <xf numFmtId="0" fontId="15" fillId="0" borderId="39" xfId="0" applyFont="1" applyFill="1" applyBorder="1" applyAlignment="1" applyProtection="1">
      <alignment horizontal="center" vertical="center" wrapText="1"/>
      <protection locked="0"/>
    </xf>
    <xf numFmtId="0" fontId="15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38" xfId="0" applyFont="1" applyBorder="1" applyProtection="1">
      <protection locked="0"/>
    </xf>
    <xf numFmtId="42" fontId="20" fillId="5" borderId="60" xfId="1" applyNumberFormat="1" applyFont="1" applyFill="1" applyBorder="1" applyAlignment="1" applyProtection="1">
      <alignment horizontal="center" vertical="center"/>
      <protection locked="0"/>
    </xf>
    <xf numFmtId="2" fontId="20" fillId="2" borderId="60" xfId="0" applyNumberFormat="1" applyFont="1" applyFill="1" applyBorder="1" applyAlignment="1" applyProtection="1">
      <alignment horizontal="center" vertical="center"/>
    </xf>
    <xf numFmtId="42" fontId="16" fillId="2" borderId="33" xfId="0" applyNumberFormat="1" applyFont="1" applyFill="1" applyBorder="1" applyAlignment="1" applyProtection="1">
      <alignment horizontal="center" vertical="center"/>
    </xf>
    <xf numFmtId="2" fontId="16" fillId="2" borderId="35" xfId="0" applyNumberFormat="1" applyFont="1" applyFill="1" applyBorder="1" applyAlignment="1" applyProtection="1">
      <alignment horizontal="center" vertical="center"/>
    </xf>
    <xf numFmtId="0" fontId="16" fillId="3" borderId="61" xfId="0" applyFont="1" applyFill="1" applyBorder="1" applyAlignment="1" applyProtection="1">
      <alignment horizontal="center" vertical="center" wrapText="1"/>
    </xf>
    <xf numFmtId="0" fontId="16" fillId="3" borderId="62" xfId="0" applyFont="1" applyFill="1" applyBorder="1" applyAlignment="1" applyProtection="1">
      <alignment horizontal="center" vertical="center" wrapText="1"/>
    </xf>
    <xf numFmtId="0" fontId="16" fillId="2" borderId="34" xfId="0" applyFont="1" applyFill="1" applyBorder="1" applyAlignment="1" applyProtection="1">
      <alignment horizontal="center" vertical="center"/>
    </xf>
    <xf numFmtId="0" fontId="16" fillId="2" borderId="35" xfId="0" applyFont="1" applyFill="1" applyBorder="1" applyAlignment="1" applyProtection="1">
      <alignment horizontal="center" vertical="center"/>
    </xf>
    <xf numFmtId="0" fontId="20" fillId="5" borderId="5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58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9" xfId="0" applyFont="1" applyFill="1" applyBorder="1" applyAlignment="1" applyProtection="1">
      <alignment horizontal="center" vertical="center"/>
    </xf>
    <xf numFmtId="0" fontId="16" fillId="2" borderId="12" xfId="0" applyFont="1" applyFill="1" applyBorder="1" applyAlignment="1" applyProtection="1">
      <alignment horizontal="center" vertical="center"/>
    </xf>
    <xf numFmtId="0" fontId="20" fillId="5" borderId="47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13" fillId="3" borderId="21" xfId="0" applyFont="1" applyFill="1" applyBorder="1" applyAlignment="1" applyProtection="1">
      <alignment horizontal="left" vertical="center" wrapText="1" indent="5"/>
    </xf>
    <xf numFmtId="0" fontId="13" fillId="3" borderId="6" xfId="0" applyFont="1" applyFill="1" applyBorder="1" applyAlignment="1" applyProtection="1">
      <alignment horizontal="left" vertical="center" wrapText="1" indent="5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4" fillId="5" borderId="31" xfId="0" applyFont="1" applyFill="1" applyBorder="1" applyAlignment="1" applyProtection="1">
      <alignment horizontal="left" vertical="center" wrapText="1" indent="5"/>
      <protection locked="0"/>
    </xf>
    <xf numFmtId="1" fontId="16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6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 applyProtection="1">
      <alignment horizontal="left" vertical="center" wrapText="1" indent="4"/>
    </xf>
    <xf numFmtId="0" fontId="13" fillId="3" borderId="5" xfId="0" applyFont="1" applyFill="1" applyBorder="1" applyAlignment="1" applyProtection="1">
      <alignment horizontal="left" vertical="center" wrapText="1" indent="5"/>
    </xf>
    <xf numFmtId="0" fontId="13" fillId="5" borderId="43" xfId="0" applyFont="1" applyFill="1" applyBorder="1" applyAlignment="1" applyProtection="1">
      <alignment horizontal="left" vertical="center" wrapText="1" indent="5"/>
      <protection locked="0"/>
    </xf>
    <xf numFmtId="0" fontId="13" fillId="5" borderId="17" xfId="0" applyFont="1" applyFill="1" applyBorder="1" applyAlignment="1" applyProtection="1">
      <alignment horizontal="left" vertical="center" wrapText="1" indent="5"/>
      <protection locked="0"/>
    </xf>
    <xf numFmtId="0" fontId="18" fillId="0" borderId="0" xfId="0" applyFont="1" applyBorder="1" applyAlignment="1" applyProtection="1">
      <alignment horizontal="left" vertical="center" wrapText="1"/>
    </xf>
    <xf numFmtId="0" fontId="16" fillId="2" borderId="43" xfId="0" applyFont="1" applyFill="1" applyBorder="1" applyAlignment="1" applyProtection="1">
      <alignment horizontal="left" vertical="center" wrapText="1" indent="4"/>
    </xf>
    <xf numFmtId="0" fontId="17" fillId="0" borderId="17" xfId="0" applyFont="1" applyBorder="1" applyAlignment="1" applyProtection="1">
      <alignment horizontal="left" vertical="center" wrapText="1" indent="4"/>
    </xf>
    <xf numFmtId="0" fontId="16" fillId="2" borderId="21" xfId="0" applyFont="1" applyFill="1" applyBorder="1" applyAlignment="1" applyProtection="1">
      <alignment horizontal="left" vertical="center" wrapText="1" indent="4"/>
    </xf>
    <xf numFmtId="0" fontId="15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6" fillId="2" borderId="5" xfId="0" applyFont="1" applyFill="1" applyBorder="1" applyAlignment="1" applyProtection="1">
      <alignment horizontal="left" vertical="center" wrapText="1" indent="4"/>
    </xf>
    <xf numFmtId="0" fontId="16" fillId="5" borderId="15" xfId="0" applyFont="1" applyFill="1" applyBorder="1" applyAlignment="1" applyProtection="1">
      <alignment horizontal="left" vertical="center" wrapText="1" indent="4"/>
      <protection locked="0"/>
    </xf>
    <xf numFmtId="0" fontId="16" fillId="5" borderId="14" xfId="0" applyFont="1" applyFill="1" applyBorder="1" applyAlignment="1" applyProtection="1">
      <alignment horizontal="left" vertical="center" wrapText="1" indent="4"/>
      <protection locked="0"/>
    </xf>
    <xf numFmtId="0" fontId="16" fillId="2" borderId="17" xfId="0" applyFont="1" applyFill="1" applyBorder="1" applyAlignment="1" applyProtection="1">
      <alignment horizontal="left" vertical="center" wrapText="1" indent="4"/>
    </xf>
    <xf numFmtId="0" fontId="16" fillId="5" borderId="21" xfId="0" applyFont="1" applyFill="1" applyBorder="1" applyAlignment="1" applyProtection="1">
      <alignment horizontal="left" vertical="center" wrapText="1" indent="4"/>
      <protection locked="0"/>
    </xf>
    <xf numFmtId="1" fontId="16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44" fontId="20" fillId="2" borderId="2" xfId="0" applyNumberFormat="1" applyFont="1" applyFill="1" applyBorder="1" applyAlignment="1" applyProtection="1">
      <alignment horizontal="center" vertical="center" wrapText="1"/>
    </xf>
    <xf numFmtId="44" fontId="20" fillId="2" borderId="7" xfId="0" applyNumberFormat="1" applyFont="1" applyFill="1" applyBorder="1" applyAlignment="1" applyProtection="1">
      <alignment horizontal="center" vertical="center" wrapText="1"/>
    </xf>
    <xf numFmtId="44" fontId="16" fillId="3" borderId="18" xfId="0" applyNumberFormat="1" applyFont="1" applyFill="1" applyBorder="1" applyAlignment="1" applyProtection="1">
      <alignment horizontal="center" vertical="center" wrapText="1"/>
    </xf>
    <xf numFmtId="44" fontId="16" fillId="3" borderId="20" xfId="0" applyNumberFormat="1" applyFont="1" applyFill="1" applyBorder="1" applyAlignment="1" applyProtection="1">
      <alignment horizontal="center" vertical="center" wrapText="1"/>
    </xf>
    <xf numFmtId="0" fontId="16" fillId="2" borderId="15" xfId="0" applyFont="1" applyFill="1" applyBorder="1" applyAlignment="1" applyProtection="1">
      <alignment horizontal="center" vertical="center" wrapText="1"/>
    </xf>
    <xf numFmtId="0" fontId="16" fillId="2" borderId="16" xfId="0" applyFont="1" applyFill="1" applyBorder="1" applyAlignment="1" applyProtection="1">
      <alignment horizontal="center" vertical="center" wrapText="1"/>
    </xf>
    <xf numFmtId="0" fontId="11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2" borderId="11" xfId="0" applyFont="1" applyFill="1" applyBorder="1" applyAlignment="1" applyProtection="1">
      <alignment horizontal="left" vertical="center" wrapText="1"/>
    </xf>
    <xf numFmtId="0" fontId="16" fillId="2" borderId="26" xfId="0" applyFont="1" applyFill="1" applyBorder="1" applyAlignment="1" applyProtection="1">
      <alignment horizontal="left" vertical="center" wrapText="1"/>
    </xf>
    <xf numFmtId="0" fontId="16" fillId="2" borderId="52" xfId="0" applyFont="1" applyFill="1" applyBorder="1" applyAlignment="1" applyProtection="1">
      <alignment horizontal="left" vertical="center" wrapText="1"/>
    </xf>
    <xf numFmtId="0" fontId="15" fillId="2" borderId="37" xfId="0" applyFont="1" applyFill="1" applyBorder="1" applyAlignment="1" applyProtection="1">
      <alignment vertical="center" wrapText="1"/>
    </xf>
    <xf numFmtId="0" fontId="15" fillId="2" borderId="3" xfId="0" applyFont="1" applyFill="1" applyBorder="1" applyAlignment="1" applyProtection="1">
      <alignment vertical="center" wrapText="1"/>
    </xf>
    <xf numFmtId="0" fontId="15" fillId="2" borderId="7" xfId="0" applyFont="1" applyFill="1" applyBorder="1" applyAlignment="1" applyProtection="1">
      <alignment vertical="center" wrapText="1"/>
    </xf>
    <xf numFmtId="0" fontId="15" fillId="2" borderId="13" xfId="0" applyFont="1" applyFill="1" applyBorder="1" applyAlignment="1" applyProtection="1">
      <alignment vertical="center" wrapText="1"/>
    </xf>
    <xf numFmtId="0" fontId="15" fillId="2" borderId="23" xfId="0" applyFont="1" applyFill="1" applyBorder="1" applyAlignment="1" applyProtection="1">
      <alignment vertical="center" wrapText="1"/>
    </xf>
    <xf numFmtId="0" fontId="15" fillId="2" borderId="16" xfId="0" applyFont="1" applyFill="1" applyBorder="1" applyAlignment="1" applyProtection="1">
      <alignment vertical="center" wrapText="1"/>
    </xf>
    <xf numFmtId="0" fontId="15" fillId="2" borderId="18" xfId="0" applyFont="1" applyFill="1" applyBorder="1" applyAlignment="1" applyProtection="1">
      <alignment horizontal="left" vertical="center" wrapText="1"/>
    </xf>
    <xf numFmtId="0" fontId="15" fillId="2" borderId="24" xfId="0" applyFont="1" applyFill="1" applyBorder="1" applyAlignment="1" applyProtection="1">
      <alignment horizontal="left" vertical="center" wrapText="1"/>
    </xf>
    <xf numFmtId="0" fontId="15" fillId="2" borderId="19" xfId="0" applyFont="1" applyFill="1" applyBorder="1" applyAlignment="1" applyProtection="1">
      <alignment horizontal="left" vertical="center" wrapText="1"/>
    </xf>
    <xf numFmtId="0" fontId="15" fillId="0" borderId="36" xfId="0" applyFont="1" applyFill="1" applyBorder="1" applyAlignment="1" applyProtection="1">
      <alignment horizontal="center" vertical="center" wrapText="1"/>
    </xf>
    <xf numFmtId="0" fontId="15" fillId="0" borderId="41" xfId="0" applyFont="1" applyFill="1" applyBorder="1" applyAlignment="1" applyProtection="1">
      <alignment horizontal="center" vertical="center" wrapText="1"/>
    </xf>
    <xf numFmtId="0" fontId="12" fillId="0" borderId="41" xfId="0" applyFont="1" applyBorder="1" applyAlignment="1" applyProtection="1">
      <alignment horizontal="center" vertical="center" wrapText="1"/>
    </xf>
    <xf numFmtId="0" fontId="12" fillId="0" borderId="40" xfId="0" applyFont="1" applyBorder="1" applyAlignment="1" applyProtection="1">
      <alignment horizontal="center" vertical="center" wrapText="1"/>
    </xf>
    <xf numFmtId="0" fontId="11" fillId="5" borderId="15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2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14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15" xfId="0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vertical="center" wrapText="1"/>
      <protection locked="0"/>
    </xf>
    <xf numFmtId="0" fontId="15" fillId="3" borderId="39" xfId="0" applyFont="1" applyFill="1" applyBorder="1" applyAlignment="1" applyProtection="1">
      <alignment horizontal="center" vertical="center"/>
    </xf>
    <xf numFmtId="0" fontId="15" fillId="3" borderId="25" xfId="0" applyFont="1" applyFill="1" applyBorder="1" applyAlignment="1" applyProtection="1">
      <alignment horizontal="center" vertical="center"/>
    </xf>
    <xf numFmtId="0" fontId="15" fillId="3" borderId="38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</xf>
    <xf numFmtId="0" fontId="11" fillId="5" borderId="15" xfId="0" applyNumberFormat="1" applyFont="1" applyFill="1" applyBorder="1" applyAlignment="1" applyProtection="1">
      <alignment vertical="center" wrapText="1"/>
      <protection locked="0"/>
    </xf>
    <xf numFmtId="0" fontId="11" fillId="5" borderId="23" xfId="0" applyNumberFormat="1" applyFont="1" applyFill="1" applyBorder="1" applyAlignment="1" applyProtection="1">
      <alignment vertical="center" wrapText="1"/>
      <protection locked="0"/>
    </xf>
    <xf numFmtId="0" fontId="11" fillId="5" borderId="14" xfId="0" applyNumberFormat="1" applyFont="1" applyFill="1" applyBorder="1" applyAlignment="1" applyProtection="1">
      <alignment vertical="center" wrapText="1"/>
      <protection locked="0"/>
    </xf>
    <xf numFmtId="0" fontId="11" fillId="5" borderId="2" xfId="0" applyNumberFormat="1" applyFont="1" applyFill="1" applyBorder="1" applyAlignment="1" applyProtection="1">
      <alignment vertical="center" wrapText="1"/>
      <protection locked="0"/>
    </xf>
    <xf numFmtId="0" fontId="11" fillId="5" borderId="3" xfId="0" applyNumberFormat="1" applyFont="1" applyFill="1" applyBorder="1" applyAlignment="1" applyProtection="1">
      <alignment vertical="center" wrapText="1"/>
      <protection locked="0"/>
    </xf>
    <xf numFmtId="0" fontId="11" fillId="5" borderId="4" xfId="0" applyNumberFormat="1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center" vertical="center"/>
    </xf>
    <xf numFmtId="0" fontId="16" fillId="3" borderId="33" xfId="0" applyFont="1" applyFill="1" applyBorder="1" applyAlignment="1" applyProtection="1">
      <alignment horizontal="left" vertical="center" wrapText="1" indent="2"/>
    </xf>
    <xf numFmtId="0" fontId="16" fillId="3" borderId="34" xfId="0" applyFont="1" applyFill="1" applyBorder="1" applyAlignment="1" applyProtection="1">
      <alignment horizontal="left" vertical="center" wrapText="1" indent="2"/>
    </xf>
    <xf numFmtId="168" fontId="16" fillId="0" borderId="12" xfId="0" applyNumberFormat="1" applyFont="1" applyBorder="1" applyAlignment="1" applyProtection="1">
      <alignment horizontal="center" vertical="center"/>
    </xf>
    <xf numFmtId="168" fontId="16" fillId="0" borderId="29" xfId="0" applyNumberFormat="1" applyFont="1" applyBorder="1" applyAlignment="1" applyProtection="1">
      <alignment horizontal="center" vertical="center"/>
    </xf>
    <xf numFmtId="2" fontId="20" fillId="5" borderId="26" xfId="0" applyNumberFormat="1" applyFont="1" applyFill="1" applyBorder="1" applyAlignment="1" applyProtection="1">
      <alignment horizontal="center" vertical="center"/>
      <protection locked="0"/>
    </xf>
    <xf numFmtId="2" fontId="20" fillId="5" borderId="27" xfId="0" applyNumberFormat="1" applyFont="1" applyFill="1" applyBorder="1" applyAlignment="1" applyProtection="1">
      <alignment horizontal="center" vertical="center"/>
      <protection locked="0"/>
    </xf>
    <xf numFmtId="2" fontId="20" fillId="5" borderId="3" xfId="0" applyNumberFormat="1" applyFont="1" applyFill="1" applyBorder="1" applyAlignment="1" applyProtection="1">
      <alignment horizontal="center" vertical="center"/>
      <protection locked="0"/>
    </xf>
    <xf numFmtId="2" fontId="20" fillId="5" borderId="4" xfId="0" applyNumberFormat="1" applyFont="1" applyFill="1" applyBorder="1" applyAlignment="1" applyProtection="1">
      <alignment horizontal="center" vertical="center"/>
      <protection locked="0"/>
    </xf>
    <xf numFmtId="2" fontId="20" fillId="2" borderId="24" xfId="0" applyNumberFormat="1" applyFont="1" applyFill="1" applyBorder="1" applyAlignment="1" applyProtection="1">
      <alignment horizontal="center" vertical="center"/>
    </xf>
    <xf numFmtId="2" fontId="20" fillId="2" borderId="19" xfId="0" applyNumberFormat="1" applyFont="1" applyFill="1" applyBorder="1" applyAlignment="1" applyProtection="1">
      <alignment horizontal="center" vertical="center"/>
    </xf>
    <xf numFmtId="0" fontId="16" fillId="2" borderId="34" xfId="0" applyFont="1" applyFill="1" applyBorder="1" applyAlignment="1" applyProtection="1">
      <alignment horizontal="left" vertical="center" wrapText="1" indent="2"/>
    </xf>
    <xf numFmtId="0" fontId="16" fillId="2" borderId="35" xfId="0" applyFont="1" applyFill="1" applyBorder="1" applyAlignment="1" applyProtection="1">
      <alignment horizontal="left" vertical="center" wrapText="1" indent="2"/>
    </xf>
    <xf numFmtId="0" fontId="12" fillId="0" borderId="0" xfId="0" applyFont="1" applyBorder="1" applyAlignment="1" applyProtection="1">
      <alignment horizontal="left" vertical="center" wrapText="1" indent="2"/>
    </xf>
    <xf numFmtId="0" fontId="15" fillId="0" borderId="0" xfId="0" applyFont="1" applyFill="1" applyBorder="1" applyAlignment="1" applyProtection="1">
      <alignment horizontal="left" vertical="center" wrapText="1" indent="2"/>
    </xf>
    <xf numFmtId="0" fontId="16" fillId="3" borderId="45" xfId="0" applyFont="1" applyFill="1" applyBorder="1" applyAlignment="1" applyProtection="1">
      <alignment horizontal="left" vertical="center" wrapText="1" indent="2"/>
    </xf>
    <xf numFmtId="0" fontId="16" fillId="3" borderId="12" xfId="0" applyFont="1" applyFill="1" applyBorder="1" applyAlignment="1" applyProtection="1">
      <alignment horizontal="left" vertical="center" wrapText="1" indent="2"/>
    </xf>
    <xf numFmtId="0" fontId="16" fillId="3" borderId="29" xfId="0" applyFont="1" applyFill="1" applyBorder="1" applyAlignment="1" applyProtection="1">
      <alignment horizontal="left" vertical="center" wrapText="1" indent="2"/>
    </xf>
    <xf numFmtId="0" fontId="16" fillId="2" borderId="45" xfId="0" applyFont="1" applyFill="1" applyBorder="1" applyAlignment="1" applyProtection="1">
      <alignment horizontal="left" vertical="center" wrapText="1" indent="2"/>
    </xf>
    <xf numFmtId="0" fontId="16" fillId="2" borderId="12" xfId="0" applyFont="1" applyFill="1" applyBorder="1" applyAlignment="1" applyProtection="1">
      <alignment horizontal="left" vertical="center" wrapText="1" indent="2"/>
    </xf>
    <xf numFmtId="0" fontId="16" fillId="2" borderId="29" xfId="0" applyFont="1" applyFill="1" applyBorder="1" applyAlignment="1" applyProtection="1">
      <alignment horizontal="left" vertical="center" wrapText="1" indent="2"/>
    </xf>
    <xf numFmtId="49" fontId="20" fillId="2" borderId="34" xfId="0" applyNumberFormat="1" applyFont="1" applyFill="1" applyBorder="1" applyAlignment="1" applyProtection="1">
      <alignment horizontal="left" vertical="center" wrapText="1" indent="2"/>
    </xf>
    <xf numFmtId="0" fontId="16" fillId="2" borderId="33" xfId="0" applyFont="1" applyFill="1" applyBorder="1" applyAlignment="1" applyProtection="1">
      <alignment horizontal="left" vertical="center" wrapText="1"/>
    </xf>
    <xf numFmtId="0" fontId="16" fillId="2" borderId="34" xfId="0" applyFont="1" applyFill="1" applyBorder="1" applyAlignment="1" applyProtection="1">
      <alignment horizontal="left" vertical="center" wrapText="1"/>
    </xf>
    <xf numFmtId="0" fontId="16" fillId="2" borderId="9" xfId="0" applyFont="1" applyFill="1" applyBorder="1" applyAlignment="1" applyProtection="1">
      <alignment horizontal="left" vertical="center" wrapText="1"/>
    </xf>
    <xf numFmtId="0" fontId="16" fillId="2" borderId="12" xfId="0" applyFont="1" applyFill="1" applyBorder="1" applyAlignment="1" applyProtection="1">
      <alignment horizontal="left" vertical="center" wrapText="1"/>
    </xf>
    <xf numFmtId="0" fontId="21" fillId="0" borderId="10" xfId="0" applyFont="1" applyBorder="1" applyAlignment="1" applyProtection="1">
      <alignment horizontal="left" vertical="center" wrapText="1"/>
    </xf>
    <xf numFmtId="0" fontId="16" fillId="2" borderId="8" xfId="0" applyFont="1" applyFill="1" applyBorder="1" applyAlignment="1" applyProtection="1">
      <alignment horizontal="left" vertical="center" wrapText="1"/>
    </xf>
    <xf numFmtId="0" fontId="16" fillId="2" borderId="4" xfId="0" applyFont="1" applyFill="1" applyBorder="1" applyAlignment="1" applyProtection="1">
      <alignment horizontal="left" vertical="center" wrapText="1"/>
    </xf>
    <xf numFmtId="0" fontId="16" fillId="2" borderId="42" xfId="0" applyFont="1" applyFill="1" applyBorder="1" applyAlignment="1" applyProtection="1">
      <alignment horizontal="left" vertical="center" wrapText="1"/>
    </xf>
    <xf numFmtId="0" fontId="16" fillId="2" borderId="22" xfId="0" applyFont="1" applyFill="1" applyBorder="1" applyAlignment="1" applyProtection="1">
      <alignment horizontal="left" vertical="center" wrapText="1"/>
    </xf>
    <xf numFmtId="0" fontId="16" fillId="2" borderId="24" xfId="0" applyFont="1" applyFill="1" applyBorder="1" applyAlignment="1" applyProtection="1">
      <alignment horizontal="left" vertical="center" wrapText="1"/>
    </xf>
    <xf numFmtId="0" fontId="21" fillId="0" borderId="20" xfId="0" applyFont="1" applyBorder="1" applyAlignment="1" applyProtection="1">
      <alignment horizontal="left" vertical="center" wrapText="1"/>
    </xf>
    <xf numFmtId="0" fontId="16" fillId="2" borderId="37" xfId="0" applyFont="1" applyFill="1" applyBorder="1" applyAlignment="1" applyProtection="1">
      <alignment horizontal="left" vertical="center" wrapText="1"/>
    </xf>
    <xf numFmtId="0" fontId="16" fillId="2" borderId="3" xfId="0" applyFont="1" applyFill="1" applyBorder="1" applyAlignment="1" applyProtection="1">
      <alignment horizontal="left" vertical="center" wrapText="1"/>
    </xf>
    <xf numFmtId="0" fontId="16" fillId="2" borderId="7" xfId="0" applyFont="1" applyFill="1" applyBorder="1" applyAlignment="1" applyProtection="1">
      <alignment horizontal="left" vertical="center" wrapText="1"/>
    </xf>
    <xf numFmtId="0" fontId="21" fillId="0" borderId="0" xfId="0" applyFont="1" applyAlignment="1" applyProtection="1">
      <alignment horizontal="center" wrapText="1"/>
    </xf>
    <xf numFmtId="0" fontId="15" fillId="0" borderId="32" xfId="0" applyFont="1" applyFill="1" applyBorder="1" applyAlignment="1" applyProtection="1">
      <alignment horizontal="center" vertical="center" wrapText="1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 applyProtection="1">
      <alignment horizontal="left" vertical="center" wrapText="1"/>
    </xf>
    <xf numFmtId="0" fontId="21" fillId="5" borderId="1" xfId="0" applyFont="1" applyFill="1" applyBorder="1" applyAlignment="1" applyProtection="1">
      <alignment horizontal="left" vertical="center" wrapText="1"/>
      <protection locked="0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10" xfId="2" applyNumberFormat="1" applyFont="1" applyFill="1" applyBorder="1" applyAlignment="1" applyProtection="1">
      <alignment horizontal="center" vertical="center" wrapText="1"/>
    </xf>
    <xf numFmtId="4" fontId="25" fillId="0" borderId="2" xfId="0" applyNumberFormat="1" applyFont="1" applyFill="1" applyBorder="1" applyAlignment="1" applyProtection="1">
      <alignment horizontal="center" vertical="center"/>
    </xf>
    <xf numFmtId="4" fontId="25" fillId="0" borderId="4" xfId="0" applyNumberFormat="1" applyFont="1" applyFill="1" applyBorder="1" applyAlignment="1" applyProtection="1">
      <alignment horizontal="center" vertical="center"/>
    </xf>
    <xf numFmtId="0" fontId="15" fillId="2" borderId="9" xfId="0" applyFont="1" applyFill="1" applyBorder="1" applyAlignment="1" applyProtection="1">
      <alignment vertical="center" wrapText="1"/>
    </xf>
    <xf numFmtId="0" fontId="15" fillId="2" borderId="12" xfId="0" applyFont="1" applyFill="1" applyBorder="1" applyAlignment="1" applyProtection="1">
      <alignment vertical="center" wrapText="1"/>
    </xf>
    <xf numFmtId="0" fontId="15" fillId="2" borderId="10" xfId="0" applyFont="1" applyFill="1" applyBorder="1" applyAlignment="1" applyProtection="1">
      <alignment vertical="center" wrapText="1"/>
    </xf>
    <xf numFmtId="0" fontId="15" fillId="2" borderId="54" xfId="0" applyFont="1" applyFill="1" applyBorder="1" applyAlignment="1" applyProtection="1">
      <alignment vertical="center" wrapText="1"/>
    </xf>
    <xf numFmtId="0" fontId="15" fillId="2" borderId="51" xfId="0" applyFont="1" applyFill="1" applyBorder="1" applyAlignment="1" applyProtection="1">
      <alignment vertical="center" wrapText="1"/>
    </xf>
    <xf numFmtId="0" fontId="15" fillId="2" borderId="55" xfId="0" applyFont="1" applyFill="1" applyBorder="1" applyAlignment="1" applyProtection="1">
      <alignment vertical="center" wrapText="1"/>
    </xf>
    <xf numFmtId="4" fontId="25" fillId="0" borderId="1" xfId="0" applyNumberFormat="1" applyFont="1" applyFill="1" applyBorder="1" applyAlignment="1" applyProtection="1">
      <alignment horizontal="left" vertical="center" wrapText="1"/>
    </xf>
    <xf numFmtId="0" fontId="15" fillId="2" borderId="2" xfId="0" applyFont="1" applyFill="1" applyBorder="1" applyAlignment="1" applyProtection="1">
      <alignment horizontal="left" vertical="center" wrapText="1"/>
    </xf>
    <xf numFmtId="0" fontId="15" fillId="2" borderId="3" xfId="0" applyFont="1" applyFill="1" applyBorder="1" applyAlignment="1" applyProtection="1">
      <alignment horizontal="left" vertical="center" wrapText="1"/>
    </xf>
    <xf numFmtId="0" fontId="15" fillId="2" borderId="4" xfId="0" applyFont="1" applyFill="1" applyBorder="1" applyAlignment="1" applyProtection="1">
      <alignment horizontal="left" vertical="center" wrapText="1"/>
    </xf>
    <xf numFmtId="0" fontId="15" fillId="0" borderId="39" xfId="0" applyFont="1" applyFill="1" applyBorder="1" applyAlignment="1" applyProtection="1">
      <alignment horizontal="center" vertical="center" wrapText="1"/>
    </xf>
    <xf numFmtId="0" fontId="15" fillId="0" borderId="25" xfId="0" applyFont="1" applyFill="1" applyBorder="1" applyAlignment="1" applyProtection="1">
      <alignment horizontal="center" vertical="center" wrapText="1"/>
    </xf>
    <xf numFmtId="0" fontId="15" fillId="0" borderId="38" xfId="0" applyFont="1" applyFill="1" applyBorder="1" applyAlignment="1" applyProtection="1">
      <alignment horizontal="center" vertical="center" wrapText="1"/>
    </xf>
    <xf numFmtId="0" fontId="15" fillId="0" borderId="18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0" fontId="15" fillId="0" borderId="19" xfId="0" applyFont="1" applyFill="1" applyBorder="1" applyAlignment="1" applyProtection="1">
      <alignment horizontal="left" vertical="center" wrapText="1"/>
    </xf>
    <xf numFmtId="0" fontId="15" fillId="0" borderId="9" xfId="0" applyNumberFormat="1" applyFont="1" applyBorder="1" applyAlignment="1" applyProtection="1">
      <alignment horizontal="center" vertical="center"/>
    </xf>
    <xf numFmtId="0" fontId="15" fillId="0" borderId="10" xfId="0" applyNumberFormat="1" applyFont="1" applyBorder="1" applyAlignment="1" applyProtection="1">
      <alignment horizontal="center" vertical="center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2" xfId="2" applyNumberFormat="1" applyFont="1" applyFill="1" applyBorder="1" applyAlignment="1" applyProtection="1">
      <alignment horizontal="center" vertical="center" wrapText="1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7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left" vertical="center"/>
    </xf>
    <xf numFmtId="0" fontId="16" fillId="3" borderId="33" xfId="0" applyFont="1" applyFill="1" applyBorder="1" applyAlignment="1" applyProtection="1">
      <alignment horizontal="left" vertical="center" wrapText="1" indent="1"/>
    </xf>
    <xf numFmtId="0" fontId="16" fillId="3" borderId="34" xfId="0" applyFont="1" applyFill="1" applyBorder="1" applyAlignment="1" applyProtection="1">
      <alignment horizontal="left" vertical="center" wrapText="1" indent="1"/>
    </xf>
    <xf numFmtId="0" fontId="20" fillId="2" borderId="34" xfId="0" applyFont="1" applyFill="1" applyBorder="1" applyAlignment="1" applyProtection="1">
      <alignment horizontal="left" vertical="center" wrapText="1" indent="1"/>
    </xf>
    <xf numFmtId="0" fontId="16" fillId="2" borderId="34" xfId="0" applyFont="1" applyFill="1" applyBorder="1" applyAlignment="1" applyProtection="1">
      <alignment horizontal="left" vertical="center" wrapText="1" indent="1"/>
    </xf>
    <xf numFmtId="0" fontId="16" fillId="2" borderId="35" xfId="0" applyFont="1" applyFill="1" applyBorder="1" applyAlignment="1" applyProtection="1">
      <alignment horizontal="left" vertical="center" wrapText="1" indent="1"/>
    </xf>
    <xf numFmtId="44" fontId="20" fillId="2" borderId="1" xfId="0" applyNumberFormat="1" applyFont="1" applyFill="1" applyBorder="1" applyAlignment="1" applyProtection="1">
      <alignment horizontal="center" vertical="center" wrapText="1"/>
    </xf>
    <xf numFmtId="44" fontId="21" fillId="2" borderId="42" xfId="0" applyNumberFormat="1" applyFont="1" applyFill="1" applyBorder="1" applyAlignment="1" applyProtection="1"/>
    <xf numFmtId="44" fontId="20" fillId="2" borderId="17" xfId="0" applyNumberFormat="1" applyFont="1" applyFill="1" applyBorder="1" applyAlignment="1" applyProtection="1">
      <alignment horizontal="center" vertical="center" wrapText="1"/>
    </xf>
    <xf numFmtId="44" fontId="21" fillId="2" borderId="31" xfId="0" applyNumberFormat="1" applyFont="1" applyFill="1" applyBorder="1" applyAlignment="1" applyProtection="1"/>
    <xf numFmtId="44" fontId="16" fillId="2" borderId="47" xfId="0" applyNumberFormat="1" applyFont="1" applyFill="1" applyBorder="1" applyAlignment="1" applyProtection="1">
      <alignment horizontal="center" vertical="center" wrapText="1"/>
    </xf>
    <xf numFmtId="44" fontId="17" fillId="2" borderId="50" xfId="0" applyNumberFormat="1" applyFont="1" applyFill="1" applyBorder="1" applyAlignment="1" applyProtection="1">
      <alignment vertical="center"/>
    </xf>
    <xf numFmtId="0" fontId="16" fillId="3" borderId="46" xfId="0" applyFont="1" applyFill="1" applyBorder="1" applyAlignment="1" applyProtection="1">
      <alignment horizontal="center" vertical="center" wrapText="1"/>
    </xf>
    <xf numFmtId="0" fontId="21" fillId="3" borderId="49" xfId="0" applyFont="1" applyFill="1" applyBorder="1" applyAlignment="1" applyProtection="1">
      <alignment wrapText="1"/>
    </xf>
    <xf numFmtId="44" fontId="20" fillId="2" borderId="21" xfId="0" applyNumberFormat="1" applyFont="1" applyFill="1" applyBorder="1" applyAlignment="1" applyProtection="1">
      <alignment horizontal="center" vertical="center" wrapText="1"/>
    </xf>
    <xf numFmtId="44" fontId="21" fillId="2" borderId="6" xfId="0" applyNumberFormat="1" applyFont="1" applyFill="1" applyBorder="1" applyAlignment="1" applyProtection="1"/>
    <xf numFmtId="0" fontId="16" fillId="4" borderId="5" xfId="0" applyNumberFormat="1" applyFont="1" applyFill="1" applyBorder="1" applyAlignment="1" applyProtection="1">
      <alignment horizontal="center" vertical="center"/>
    </xf>
    <xf numFmtId="0" fontId="16" fillId="4" borderId="21" xfId="0" applyNumberFormat="1" applyFont="1" applyFill="1" applyBorder="1" applyAlignment="1" applyProtection="1">
      <alignment horizontal="center" vertical="center"/>
    </xf>
    <xf numFmtId="44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 applyProtection="1">
      <alignment horizontal="center" vertical="center" wrapText="1"/>
    </xf>
    <xf numFmtId="0" fontId="16" fillId="3" borderId="33" xfId="0" applyFont="1" applyFill="1" applyBorder="1" applyAlignment="1" applyProtection="1">
      <alignment horizontal="center" vertical="center" wrapText="1"/>
    </xf>
    <xf numFmtId="0" fontId="16" fillId="3" borderId="34" xfId="0" applyFont="1" applyFill="1" applyBorder="1" applyAlignment="1" applyProtection="1">
      <alignment horizontal="center" vertical="center" wrapText="1"/>
    </xf>
    <xf numFmtId="42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5" xfId="0" applyFont="1" applyFill="1" applyBorder="1" applyAlignment="1" applyProtection="1">
      <alignment horizontal="center" vertical="center" wrapText="1"/>
    </xf>
    <xf numFmtId="42" fontId="20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21" xfId="0" applyNumberFormat="1" applyFont="1" applyFill="1" applyBorder="1" applyAlignment="1" applyProtection="1">
      <alignment horizontal="center" vertical="center"/>
    </xf>
    <xf numFmtId="0" fontId="16" fillId="4" borderId="8" xfId="0" applyNumberFormat="1" applyFont="1" applyFill="1" applyBorder="1" applyAlignment="1" applyProtection="1">
      <alignment horizontal="center" vertical="center"/>
    </xf>
    <xf numFmtId="0" fontId="16" fillId="4" borderId="1" xfId="0" applyNumberFormat="1" applyFont="1" applyFill="1" applyBorder="1" applyAlignment="1" applyProtection="1">
      <alignment horizontal="center" vertical="center"/>
    </xf>
    <xf numFmtId="0" fontId="16" fillId="4" borderId="43" xfId="0" applyNumberFormat="1" applyFont="1" applyFill="1" applyBorder="1" applyAlignment="1" applyProtection="1">
      <alignment horizontal="center" vertical="center"/>
    </xf>
    <xf numFmtId="0" fontId="16" fillId="4" borderId="17" xfId="0" applyNumberFormat="1" applyFont="1" applyFill="1" applyBorder="1" applyAlignment="1" applyProtection="1">
      <alignment horizontal="center" vertical="center"/>
    </xf>
    <xf numFmtId="44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44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2" fontId="20" fillId="2" borderId="60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1" xfId="0" applyNumberFormat="1" applyFont="1" applyFill="1" applyBorder="1" applyAlignment="1" applyProtection="1">
      <alignment horizontal="center" vertical="center"/>
    </xf>
    <xf numFmtId="0" fontId="16" fillId="3" borderId="40" xfId="0" applyNumberFormat="1" applyFont="1" applyFill="1" applyBorder="1" applyAlignment="1" applyProtection="1">
      <alignment horizontal="center" vertical="center"/>
    </xf>
    <xf numFmtId="0" fontId="16" fillId="3" borderId="57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4" fontId="3" fillId="6" borderId="0" xfId="0" applyNumberFormat="1" applyFont="1" applyFill="1" applyBorder="1" applyAlignment="1" applyProtection="1">
      <alignment horizontal="left" vertical="center" wrapText="1"/>
    </xf>
    <xf numFmtId="2" fontId="20" fillId="2" borderId="17" xfId="0" applyNumberFormat="1" applyFont="1" applyFill="1" applyBorder="1" applyAlignment="1" applyProtection="1">
      <alignment horizontal="center" vertical="center"/>
    </xf>
    <xf numFmtId="169" fontId="16" fillId="2" borderId="59" xfId="1" applyNumberFormat="1" applyFont="1" applyFill="1" applyBorder="1" applyAlignment="1" applyProtection="1">
      <alignment horizontal="center" vertical="center"/>
    </xf>
    <xf numFmtId="169" fontId="16" fillId="2" borderId="47" xfId="1" applyNumberFormat="1" applyFont="1" applyFill="1" applyBorder="1" applyAlignment="1" applyProtection="1">
      <alignment horizontal="center" vertical="center"/>
    </xf>
    <xf numFmtId="42" fontId="16" fillId="2" borderId="34" xfId="0" applyNumberFormat="1" applyFont="1" applyFill="1" applyBorder="1" applyAlignment="1" applyProtection="1">
      <alignment horizontal="center" vertical="center" wrapText="1"/>
    </xf>
    <xf numFmtId="44" fontId="20" fillId="2" borderId="1" xfId="1" applyNumberFormat="1" applyFont="1" applyFill="1" applyBorder="1" applyAlignment="1" applyProtection="1">
      <alignment horizontal="center" vertical="center" wrapText="1"/>
    </xf>
    <xf numFmtId="44" fontId="20" fillId="2" borderId="42" xfId="1" applyNumberFormat="1" applyFont="1" applyFill="1" applyBorder="1" applyAlignment="1" applyProtection="1">
      <alignment horizontal="center" vertical="center" wrapText="1"/>
    </xf>
    <xf numFmtId="0" fontId="16" fillId="3" borderId="45" xfId="0" applyFont="1" applyFill="1" applyBorder="1" applyAlignment="1" applyProtection="1">
      <alignment horizontal="left" vertical="center" wrapText="1" indent="1"/>
    </xf>
    <xf numFmtId="0" fontId="16" fillId="3" borderId="12" xfId="0" applyFont="1" applyFill="1" applyBorder="1" applyAlignment="1" applyProtection="1">
      <alignment horizontal="left" vertical="center" wrapText="1" indent="1"/>
    </xf>
    <xf numFmtId="0" fontId="16" fillId="3" borderId="29" xfId="0" applyFont="1" applyFill="1" applyBorder="1" applyAlignment="1" applyProtection="1">
      <alignment horizontal="left" vertical="center" wrapText="1" indent="1"/>
    </xf>
    <xf numFmtId="0" fontId="16" fillId="2" borderId="45" xfId="0" applyFont="1" applyFill="1" applyBorder="1" applyAlignment="1" applyProtection="1">
      <alignment horizontal="left" vertical="center" wrapText="1" indent="1"/>
    </xf>
    <xf numFmtId="0" fontId="16" fillId="2" borderId="29" xfId="0" applyFont="1" applyFill="1" applyBorder="1" applyAlignment="1" applyProtection="1">
      <alignment horizontal="left" vertical="center" wrapText="1" indent="1"/>
    </xf>
    <xf numFmtId="44" fontId="20" fillId="5" borderId="1" xfId="1" applyNumberFormat="1" applyFont="1" applyFill="1" applyBorder="1" applyAlignment="1" applyProtection="1">
      <alignment horizontal="center" vertical="center"/>
      <protection locked="0"/>
    </xf>
    <xf numFmtId="164" fontId="16" fillId="2" borderId="17" xfId="0" applyNumberFormat="1" applyFont="1" applyFill="1" applyBorder="1" applyAlignment="1" applyProtection="1">
      <alignment horizontal="center" vertical="center" wrapText="1"/>
    </xf>
    <xf numFmtId="164" fontId="16" fillId="2" borderId="31" xfId="0" applyNumberFormat="1" applyFont="1" applyFill="1" applyBorder="1" applyAlignment="1" applyProtection="1">
      <alignment horizontal="center" vertical="center" wrapText="1"/>
    </xf>
    <xf numFmtId="0" fontId="16" fillId="2" borderId="12" xfId="0" applyFont="1" applyFill="1" applyBorder="1" applyAlignment="1" applyProtection="1">
      <alignment horizontal="left" vertical="center" wrapText="1" indent="1"/>
    </xf>
    <xf numFmtId="0" fontId="16" fillId="2" borderId="10" xfId="0" applyFont="1" applyFill="1" applyBorder="1" applyAlignment="1" applyProtection="1">
      <alignment horizontal="left" vertical="center" wrapText="1" indent="1"/>
    </xf>
    <xf numFmtId="0" fontId="16" fillId="3" borderId="5" xfId="0" applyFont="1" applyFill="1" applyBorder="1" applyAlignment="1" applyProtection="1">
      <alignment horizontal="center" vertical="center" wrapText="1"/>
    </xf>
    <xf numFmtId="0" fontId="16" fillId="3" borderId="21" xfId="0" applyFont="1" applyFill="1" applyBorder="1" applyAlignment="1" applyProtection="1">
      <alignment horizontal="center" vertical="center" wrapText="1"/>
    </xf>
    <xf numFmtId="0" fontId="16" fillId="3" borderId="6" xfId="0" applyFont="1" applyFill="1" applyBorder="1" applyAlignment="1" applyProtection="1">
      <alignment horizontal="center" vertical="center" wrapText="1"/>
    </xf>
    <xf numFmtId="169" fontId="20" fillId="2" borderId="1" xfId="0" applyNumberFormat="1" applyFont="1" applyFill="1" applyBorder="1" applyAlignment="1" applyProtection="1">
      <alignment horizontal="center" vertical="center"/>
    </xf>
    <xf numFmtId="44" fontId="20" fillId="2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6" fillId="3" borderId="43" xfId="0" applyNumberFormat="1" applyFont="1" applyFill="1" applyBorder="1" applyAlignment="1" applyProtection="1">
      <alignment horizontal="center" vertical="center"/>
    </xf>
    <xf numFmtId="0" fontId="16" fillId="3" borderId="17" xfId="0" applyNumberFormat="1" applyFont="1" applyFill="1" applyBorder="1" applyAlignment="1" applyProtection="1">
      <alignment horizontal="center" vertical="center"/>
    </xf>
    <xf numFmtId="169" fontId="20" fillId="2" borderId="17" xfId="0" applyNumberFormat="1" applyFont="1" applyFill="1" applyBorder="1" applyAlignment="1" applyProtection="1">
      <alignment horizontal="center" vertical="center"/>
    </xf>
    <xf numFmtId="0" fontId="20" fillId="2" borderId="17" xfId="0" applyNumberFormat="1" applyFont="1" applyFill="1" applyBorder="1" applyAlignment="1" applyProtection="1">
      <alignment horizontal="center" vertical="center"/>
    </xf>
    <xf numFmtId="164" fontId="16" fillId="2" borderId="17" xfId="0" applyNumberFormat="1" applyFont="1" applyFill="1" applyBorder="1" applyAlignment="1" applyProtection="1">
      <alignment horizontal="center" vertical="center"/>
    </xf>
    <xf numFmtId="0" fontId="16" fillId="2" borderId="17" xfId="0" applyNumberFormat="1" applyFont="1" applyFill="1" applyBorder="1" applyAlignment="1" applyProtection="1">
      <alignment horizontal="center" vertical="center"/>
    </xf>
    <xf numFmtId="0" fontId="16" fillId="2" borderId="17" xfId="0" applyFont="1" applyFill="1" applyBorder="1" applyAlignment="1" applyProtection="1">
      <alignment horizontal="center" vertical="center" wrapText="1"/>
    </xf>
    <xf numFmtId="164" fontId="20" fillId="2" borderId="17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Čárka 2" xfId="2" xr:uid="{00000000-0005-0000-0000-000000000000}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70"/>
  <sheetViews>
    <sheetView showGridLines="0" tabSelected="1" showRuler="0" view="pageLayout" zoomScale="55" zoomScaleNormal="100" zoomScalePageLayoutView="55" workbookViewId="0">
      <selection sqref="A1:M1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8.5703125" customWidth="1"/>
    <col min="14" max="15" width="7.5703125" customWidth="1"/>
  </cols>
  <sheetData>
    <row r="1" spans="1:14" ht="48.75" customHeight="1" x14ac:dyDescent="0.25">
      <c r="A1" s="122" t="s">
        <v>21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87"/>
    </row>
    <row r="2" spans="1:14" ht="33.75" customHeight="1" thickBot="1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87"/>
    </row>
    <row r="3" spans="1:14" ht="34.5" customHeight="1" x14ac:dyDescent="0.25">
      <c r="A3" s="130" t="s">
        <v>1</v>
      </c>
      <c r="B3" s="123"/>
      <c r="C3" s="123"/>
      <c r="D3" s="123"/>
      <c r="E3" s="123" t="s">
        <v>22</v>
      </c>
      <c r="F3" s="123"/>
      <c r="G3" s="123"/>
      <c r="H3" s="123"/>
      <c r="I3" s="123"/>
      <c r="J3" s="123" t="s">
        <v>0</v>
      </c>
      <c r="K3" s="123"/>
      <c r="L3" s="123"/>
      <c r="M3" s="124"/>
      <c r="N3" s="87"/>
    </row>
    <row r="4" spans="1:14" ht="44.25" customHeight="1" thickBot="1" x14ac:dyDescent="0.3">
      <c r="A4" s="131"/>
      <c r="B4" s="132"/>
      <c r="C4" s="132"/>
      <c r="D4" s="132"/>
      <c r="E4" s="125"/>
      <c r="F4" s="125"/>
      <c r="G4" s="125"/>
      <c r="H4" s="125"/>
      <c r="I4" s="125"/>
      <c r="J4" s="125"/>
      <c r="K4" s="125"/>
      <c r="L4" s="125"/>
      <c r="M4" s="126"/>
      <c r="N4" s="87"/>
    </row>
    <row r="5" spans="1:14" ht="17.25" thickBot="1" x14ac:dyDescent="0.35">
      <c r="A5" s="106"/>
      <c r="B5" s="107"/>
      <c r="C5" s="107"/>
      <c r="D5" s="107"/>
      <c r="E5" s="107"/>
      <c r="F5" s="107"/>
      <c r="G5" s="107"/>
      <c r="H5" s="107"/>
      <c r="I5" s="137"/>
      <c r="J5" s="138"/>
      <c r="K5" s="138"/>
      <c r="L5" s="138"/>
      <c r="M5" s="108"/>
      <c r="N5" s="87"/>
    </row>
    <row r="6" spans="1:14" ht="63.75" customHeight="1" x14ac:dyDescent="0.25">
      <c r="A6" s="139" t="s">
        <v>2</v>
      </c>
      <c r="B6" s="136"/>
      <c r="C6" s="143"/>
      <c r="D6" s="143"/>
      <c r="E6" s="136" t="s">
        <v>101</v>
      </c>
      <c r="F6" s="136"/>
      <c r="G6" s="136"/>
      <c r="H6" s="140"/>
      <c r="I6" s="141"/>
      <c r="J6" s="136" t="s">
        <v>4</v>
      </c>
      <c r="K6" s="136"/>
      <c r="L6" s="136"/>
      <c r="M6" s="68"/>
      <c r="N6" s="87"/>
    </row>
    <row r="7" spans="1:14" ht="63.75" customHeight="1" thickBot="1" x14ac:dyDescent="0.3">
      <c r="A7" s="134" t="s">
        <v>71</v>
      </c>
      <c r="B7" s="135"/>
      <c r="C7" s="144"/>
      <c r="D7" s="144"/>
      <c r="E7" s="142" t="s">
        <v>72</v>
      </c>
      <c r="F7" s="142"/>
      <c r="G7" s="142"/>
      <c r="H7" s="127"/>
      <c r="I7" s="128"/>
      <c r="J7" s="129" t="s">
        <v>91</v>
      </c>
      <c r="K7" s="129"/>
      <c r="L7" s="129"/>
      <c r="M7" s="77"/>
      <c r="N7" s="87"/>
    </row>
    <row r="8" spans="1:14" ht="31.5" customHeight="1" x14ac:dyDescent="0.3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6"/>
      <c r="N8" s="87"/>
    </row>
    <row r="9" spans="1:14" ht="57.75" customHeight="1" x14ac:dyDescent="0.25">
      <c r="A9" s="133" t="s">
        <v>106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87"/>
    </row>
    <row r="10" spans="1:14" ht="24" customHeight="1" thickBot="1" x14ac:dyDescent="0.3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6"/>
      <c r="N10" s="87"/>
    </row>
    <row r="11" spans="1:14" ht="43.5" customHeight="1" x14ac:dyDescent="0.3">
      <c r="A11" s="26"/>
      <c r="B11" s="26"/>
      <c r="C11" s="26"/>
      <c r="D11" s="26"/>
      <c r="E11" s="28"/>
      <c r="F11" s="33" t="s">
        <v>23</v>
      </c>
      <c r="G11" s="149" t="s">
        <v>70</v>
      </c>
      <c r="H11" s="150"/>
      <c r="I11" s="29"/>
      <c r="J11" s="26"/>
      <c r="K11" s="26"/>
      <c r="L11" s="26"/>
      <c r="M11" s="26"/>
      <c r="N11" s="87"/>
    </row>
    <row r="12" spans="1:14" ht="26.25" customHeight="1" x14ac:dyDescent="0.3">
      <c r="A12" s="26"/>
      <c r="B12" s="26"/>
      <c r="C12" s="26"/>
      <c r="D12" s="26"/>
      <c r="E12" s="28"/>
      <c r="F12" s="34" t="s">
        <v>15</v>
      </c>
      <c r="G12" s="145">
        <f>'pomocná data'!E2</f>
        <v>0</v>
      </c>
      <c r="H12" s="146"/>
      <c r="I12" s="70" t="str">
        <f>'pomocná data'!I2</f>
        <v xml:space="preserve"> </v>
      </c>
      <c r="J12" s="70"/>
      <c r="K12" s="70"/>
      <c r="L12" s="70"/>
      <c r="M12" s="70"/>
      <c r="N12" s="87"/>
    </row>
    <row r="13" spans="1:14" ht="26.25" customHeight="1" x14ac:dyDescent="0.3">
      <c r="A13" s="26"/>
      <c r="B13" s="26"/>
      <c r="C13" s="26"/>
      <c r="D13" s="26"/>
      <c r="E13" s="28"/>
      <c r="F13" s="34" t="s">
        <v>16</v>
      </c>
      <c r="G13" s="145">
        <f>'pomocná data'!E3</f>
        <v>0</v>
      </c>
      <c r="H13" s="146"/>
      <c r="I13" s="70" t="str">
        <f>'pomocná data'!I3</f>
        <v xml:space="preserve"> </v>
      </c>
      <c r="J13" s="70"/>
      <c r="K13" s="70"/>
      <c r="L13" s="70"/>
      <c r="M13" s="70"/>
      <c r="N13" s="87"/>
    </row>
    <row r="14" spans="1:14" ht="26.25" customHeight="1" x14ac:dyDescent="0.3">
      <c r="A14" s="26"/>
      <c r="B14" s="26"/>
      <c r="C14" s="26"/>
      <c r="D14" s="26"/>
      <c r="E14" s="28"/>
      <c r="F14" s="34" t="s">
        <v>17</v>
      </c>
      <c r="G14" s="145">
        <f>'pomocná data'!E4</f>
        <v>0</v>
      </c>
      <c r="H14" s="146"/>
      <c r="I14" s="70" t="str">
        <f>'pomocná data'!I4</f>
        <v xml:space="preserve"> </v>
      </c>
      <c r="J14" s="70"/>
      <c r="K14" s="70"/>
      <c r="L14" s="70"/>
      <c r="M14" s="70"/>
      <c r="N14" s="87"/>
    </row>
    <row r="15" spans="1:14" ht="26.25" customHeight="1" x14ac:dyDescent="0.3">
      <c r="A15" s="26"/>
      <c r="B15" s="26"/>
      <c r="C15" s="26"/>
      <c r="D15" s="26"/>
      <c r="E15" s="28"/>
      <c r="F15" s="34" t="s">
        <v>18</v>
      </c>
      <c r="G15" s="145">
        <f>'pomocná data'!E5</f>
        <v>0</v>
      </c>
      <c r="H15" s="146"/>
      <c r="I15" s="70" t="str">
        <f>'pomocná data'!I5</f>
        <v xml:space="preserve"> </v>
      </c>
      <c r="J15" s="70"/>
      <c r="K15" s="70"/>
      <c r="L15" s="70"/>
      <c r="M15" s="70"/>
      <c r="N15" s="87"/>
    </row>
    <row r="16" spans="1:14" ht="26.25" customHeight="1" x14ac:dyDescent="0.3">
      <c r="A16" s="26"/>
      <c r="B16" s="26"/>
      <c r="C16" s="26"/>
      <c r="D16" s="26"/>
      <c r="E16" s="28"/>
      <c r="F16" s="34" t="s">
        <v>19</v>
      </c>
      <c r="G16" s="145">
        <f>'pomocná data'!E6</f>
        <v>0</v>
      </c>
      <c r="H16" s="146"/>
      <c r="I16" s="70" t="str">
        <f>'pomocná data'!I6</f>
        <v xml:space="preserve"> </v>
      </c>
      <c r="J16" s="70"/>
      <c r="K16" s="70"/>
      <c r="L16" s="70"/>
      <c r="M16" s="70"/>
      <c r="N16" s="87"/>
    </row>
    <row r="17" spans="1:14" ht="26.25" customHeight="1" x14ac:dyDescent="0.3">
      <c r="A17" s="26"/>
      <c r="B17" s="26"/>
      <c r="C17" s="26"/>
      <c r="D17" s="26"/>
      <c r="E17" s="28"/>
      <c r="F17" s="34" t="s">
        <v>20</v>
      </c>
      <c r="G17" s="145">
        <f>'pomocná data'!E7</f>
        <v>0</v>
      </c>
      <c r="H17" s="146"/>
      <c r="I17" s="70" t="str">
        <f>'pomocná data'!I7</f>
        <v xml:space="preserve"> </v>
      </c>
      <c r="J17" s="70"/>
      <c r="K17" s="70"/>
      <c r="L17" s="70"/>
      <c r="M17" s="70"/>
      <c r="N17" s="87"/>
    </row>
    <row r="18" spans="1:14" ht="26.25" customHeight="1" x14ac:dyDescent="0.3">
      <c r="A18" s="26"/>
      <c r="B18" s="26"/>
      <c r="C18" s="26"/>
      <c r="D18" s="26"/>
      <c r="E18" s="28"/>
      <c r="F18" s="34" t="s">
        <v>14</v>
      </c>
      <c r="G18" s="145">
        <f>'pomocná data'!E8</f>
        <v>0</v>
      </c>
      <c r="H18" s="146"/>
      <c r="I18" s="70" t="str">
        <f>'pomocná data'!I8</f>
        <v xml:space="preserve"> </v>
      </c>
      <c r="J18" s="70"/>
      <c r="K18" s="70"/>
      <c r="L18" s="70"/>
      <c r="M18" s="70"/>
      <c r="N18" s="87"/>
    </row>
    <row r="19" spans="1:14" ht="26.25" customHeight="1" x14ac:dyDescent="0.3">
      <c r="A19" s="26"/>
      <c r="B19" s="26"/>
      <c r="C19" s="26"/>
      <c r="D19" s="26"/>
      <c r="E19" s="28"/>
      <c r="F19" s="34" t="s">
        <v>10</v>
      </c>
      <c r="G19" s="145">
        <f>'pomocná data'!E9</f>
        <v>0</v>
      </c>
      <c r="H19" s="146"/>
      <c r="I19" s="70" t="str">
        <f>'pomocná data'!I9</f>
        <v xml:space="preserve"> </v>
      </c>
      <c r="J19" s="70"/>
      <c r="K19" s="70"/>
      <c r="L19" s="70"/>
      <c r="M19" s="70"/>
      <c r="N19" s="87"/>
    </row>
    <row r="20" spans="1:14" ht="26.25" customHeight="1" x14ac:dyDescent="0.3">
      <c r="A20" s="26"/>
      <c r="B20" s="26"/>
      <c r="C20" s="26"/>
      <c r="D20" s="26"/>
      <c r="E20" s="28"/>
      <c r="F20" s="34" t="s">
        <v>11</v>
      </c>
      <c r="G20" s="145">
        <f>'pomocná data'!E10</f>
        <v>0</v>
      </c>
      <c r="H20" s="146"/>
      <c r="I20" s="70" t="str">
        <f>'pomocná data'!I10</f>
        <v xml:space="preserve"> </v>
      </c>
      <c r="J20" s="70"/>
      <c r="K20" s="70"/>
      <c r="L20" s="70"/>
      <c r="M20" s="70"/>
      <c r="N20" s="87"/>
    </row>
    <row r="21" spans="1:14" ht="26.25" customHeight="1" x14ac:dyDescent="0.3">
      <c r="A21" s="26"/>
      <c r="B21" s="26"/>
      <c r="C21" s="26"/>
      <c r="D21" s="26"/>
      <c r="E21" s="28"/>
      <c r="F21" s="34" t="s">
        <v>25</v>
      </c>
      <c r="G21" s="145">
        <f>'pomocná data'!E11</f>
        <v>0</v>
      </c>
      <c r="H21" s="146"/>
      <c r="I21" s="70" t="str">
        <f>'pomocná data'!I11</f>
        <v xml:space="preserve"> </v>
      </c>
      <c r="J21" s="70"/>
      <c r="K21" s="70"/>
      <c r="L21" s="70"/>
      <c r="M21" s="70"/>
      <c r="N21" s="87"/>
    </row>
    <row r="22" spans="1:14" ht="26.25" customHeight="1" x14ac:dyDescent="0.3">
      <c r="A22" s="26"/>
      <c r="B22" s="26"/>
      <c r="C22" s="26"/>
      <c r="D22" s="26"/>
      <c r="E22" s="28"/>
      <c r="F22" s="34" t="s">
        <v>12</v>
      </c>
      <c r="G22" s="145">
        <f>'pomocná data'!E12</f>
        <v>0</v>
      </c>
      <c r="H22" s="146"/>
      <c r="I22" s="70" t="str">
        <f>'pomocná data'!I12</f>
        <v xml:space="preserve"> </v>
      </c>
      <c r="J22" s="70"/>
      <c r="K22" s="70"/>
      <c r="L22" s="70"/>
      <c r="M22" s="70"/>
      <c r="N22" s="87"/>
    </row>
    <row r="23" spans="1:14" ht="26.25" customHeight="1" x14ac:dyDescent="0.3">
      <c r="A23" s="26"/>
      <c r="B23" s="26"/>
      <c r="C23" s="26"/>
      <c r="D23" s="26"/>
      <c r="E23" s="28"/>
      <c r="F23" s="34" t="s">
        <v>13</v>
      </c>
      <c r="G23" s="145">
        <f>'pomocná data'!E13</f>
        <v>0</v>
      </c>
      <c r="H23" s="146"/>
      <c r="I23" s="70" t="str">
        <f>'pomocná data'!I13</f>
        <v xml:space="preserve"> </v>
      </c>
      <c r="J23" s="70"/>
      <c r="K23" s="70"/>
      <c r="L23" s="70"/>
      <c r="M23" s="70"/>
      <c r="N23" s="87"/>
    </row>
    <row r="24" spans="1:14" ht="37.5" customHeight="1" thickBot="1" x14ac:dyDescent="0.35">
      <c r="A24" s="26"/>
      <c r="B24" s="26"/>
      <c r="C24" s="26"/>
      <c r="D24" s="26"/>
      <c r="E24" s="28"/>
      <c r="F24" s="35" t="s">
        <v>26</v>
      </c>
      <c r="G24" s="147">
        <f>SUM(G12:H23)</f>
        <v>0</v>
      </c>
      <c r="H24" s="148"/>
      <c r="I24" s="30"/>
      <c r="J24" s="26"/>
      <c r="K24" s="26"/>
      <c r="L24" s="26"/>
      <c r="M24" s="26"/>
      <c r="N24" s="87"/>
    </row>
    <row r="25" spans="1:14" ht="15" customHeight="1" x14ac:dyDescent="0.3">
      <c r="A25" s="26"/>
      <c r="B25" s="26"/>
      <c r="C25" s="30"/>
      <c r="D25" s="30"/>
      <c r="E25" s="28"/>
      <c r="F25" s="30"/>
      <c r="G25" s="30"/>
      <c r="H25" s="30"/>
      <c r="I25" s="30"/>
      <c r="J25" s="31"/>
      <c r="K25" s="31"/>
      <c r="L25" s="31"/>
      <c r="M25" s="26"/>
      <c r="N25" s="87"/>
    </row>
    <row r="26" spans="1:14" ht="25.5" customHeight="1" x14ac:dyDescent="0.3">
      <c r="A26" s="69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26"/>
      <c r="N26" s="87"/>
    </row>
    <row r="27" spans="1:14" ht="17.25" x14ac:dyDescent="0.3">
      <c r="A27" s="3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26"/>
      <c r="N27" s="87"/>
    </row>
    <row r="28" spans="1:14" ht="17.25" x14ac:dyDescent="0.3">
      <c r="A28" s="40" t="s">
        <v>33</v>
      </c>
      <c r="B28" s="37"/>
      <c r="C28" s="37"/>
      <c r="D28" s="37"/>
      <c r="E28" s="37"/>
      <c r="F28" s="37"/>
      <c r="G28" s="38"/>
      <c r="H28" s="38"/>
      <c r="I28" s="37"/>
      <c r="J28" s="37"/>
      <c r="K28" s="37"/>
      <c r="L28" s="37"/>
      <c r="M28" s="39"/>
      <c r="N28" s="87"/>
    </row>
    <row r="29" spans="1:14" ht="15.75" customHeight="1" thickBot="1" x14ac:dyDescent="0.35">
      <c r="A29" s="87"/>
      <c r="B29" s="40"/>
      <c r="C29" s="40"/>
      <c r="D29" s="40"/>
      <c r="E29" s="40"/>
      <c r="F29" s="40"/>
      <c r="G29" s="40"/>
      <c r="H29" s="40"/>
      <c r="I29" s="40"/>
      <c r="J29" s="37"/>
      <c r="K29" s="37"/>
      <c r="L29" s="37"/>
      <c r="M29" s="39"/>
      <c r="N29" s="87"/>
    </row>
    <row r="30" spans="1:14" ht="29.25" customHeight="1" thickBot="1" x14ac:dyDescent="0.3">
      <c r="A30" s="40"/>
      <c r="B30" s="40"/>
      <c r="C30" s="40"/>
      <c r="D30" s="40"/>
      <c r="E30" s="40"/>
      <c r="F30" s="40"/>
      <c r="G30" s="40"/>
      <c r="H30" s="41" t="s">
        <v>5</v>
      </c>
      <c r="I30" s="115" t="s">
        <v>90</v>
      </c>
      <c r="J30" s="115"/>
      <c r="K30" s="115"/>
      <c r="L30" s="115" t="s">
        <v>7</v>
      </c>
      <c r="M30" s="116"/>
      <c r="N30" s="87"/>
    </row>
    <row r="31" spans="1:14" ht="56.25" customHeight="1" thickBot="1" x14ac:dyDescent="0.3">
      <c r="A31" s="40"/>
      <c r="B31" s="40"/>
      <c r="C31" s="40"/>
      <c r="D31" s="40"/>
      <c r="E31" s="40"/>
      <c r="F31" s="119" t="s">
        <v>9</v>
      </c>
      <c r="G31" s="120"/>
      <c r="H31" s="105"/>
      <c r="I31" s="121"/>
      <c r="J31" s="121"/>
      <c r="K31" s="121"/>
      <c r="L31" s="117"/>
      <c r="M31" s="118"/>
      <c r="N31" s="87"/>
    </row>
    <row r="32" spans="1:14" ht="28.5" customHeight="1" x14ac:dyDescent="0.25">
      <c r="A32" s="42"/>
      <c r="B32" s="42"/>
      <c r="C32" s="42"/>
      <c r="D32" s="42"/>
      <c r="E32" s="42"/>
      <c r="N32" s="87"/>
    </row>
    <row r="33" spans="1:14" ht="11.25" customHeight="1" x14ac:dyDescent="0.25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87"/>
    </row>
    <row r="34" spans="1:14" x14ac:dyDescent="0.25">
      <c r="A34" s="3"/>
    </row>
    <row r="35" spans="1:14" ht="15.75" customHeight="1" x14ac:dyDescent="0.25"/>
    <row r="41" spans="1:14" ht="15.75" customHeight="1" x14ac:dyDescent="0.25"/>
    <row r="47" spans="1:14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ealdQ9pXLi0FJU4Yy7gFNhOj+XkzTk+QwPxWHUwGyT9C3JzcE61o1dbXORrb5d1XBhDlLbiH0mDiqqiBXn8tMQ==" saltValue="qaqnUPqluGeCLO06LHwTFw==" spinCount="100000" sheet="1"/>
  <mergeCells count="38"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L30:M30"/>
    <mergeCell ref="L31:M31"/>
    <mergeCell ref="F31:G31"/>
    <mergeCell ref="I30:K30"/>
    <mergeCell ref="I31:K31"/>
  </mergeCells>
  <dataValidations disablePrompts="1" count="1">
    <dataValidation type="list" allowBlank="1" showInputMessage="1" showErrorMessage="1" sqref="H6" xr:uid="{00000000-0002-0000-0000-000000000000}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&amp;C&amp;G</oddHeader>
    <oddFooter>&amp;CStátní fond životního prostředí ČR, sídlo: Kaplanova 1931/1, 148 00 Praha 11
korespondenční a kontaktní adresa: Olbrachtova 2006/9, 140 00  Praha 4; IČ: 00020729
www.narodniprogramzp.cz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1000000}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5"/>
  <sheetViews>
    <sheetView showGridLines="0" showRuler="0" view="pageLayout" zoomScale="70" zoomScaleNormal="100" zoomScalePageLayoutView="70" workbookViewId="0">
      <selection sqref="A1:Q1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5.7109375" customWidth="1"/>
    <col min="16" max="16" width="15.5703125" customWidth="1"/>
    <col min="17" max="17" width="16.42578125" customWidth="1"/>
    <col min="18" max="18" width="9.42578125" customWidth="1"/>
  </cols>
  <sheetData>
    <row r="1" spans="1:17" ht="26.25" x14ac:dyDescent="0.25">
      <c r="A1" s="189" t="s">
        <v>56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90" t="s">
        <v>2</v>
      </c>
      <c r="B3" s="191"/>
      <c r="C3" s="191"/>
      <c r="D3" s="191"/>
      <c r="E3" s="207">
        <f>Úvod!C6</f>
        <v>0</v>
      </c>
      <c r="F3" s="208"/>
      <c r="G3" s="209"/>
      <c r="H3" s="204" t="s">
        <v>3</v>
      </c>
      <c r="I3" s="205"/>
      <c r="J3" s="206"/>
      <c r="K3" s="210">
        <f>Úvod!H6</f>
        <v>0</v>
      </c>
      <c r="L3" s="210"/>
      <c r="M3" s="191" t="s">
        <v>4</v>
      </c>
      <c r="N3" s="191"/>
      <c r="O3" s="200">
        <f>Úvod!M6</f>
        <v>0</v>
      </c>
      <c r="P3" s="200"/>
      <c r="Q3" s="201"/>
    </row>
    <row r="4" spans="1:17" ht="17.25" thickBot="1" x14ac:dyDescent="0.3">
      <c r="A4" s="84"/>
      <c r="B4" s="84"/>
      <c r="C4" s="84"/>
      <c r="D4" s="84"/>
      <c r="E4" s="84"/>
      <c r="F4" s="84"/>
      <c r="G4" s="84"/>
      <c r="H4" s="84"/>
      <c r="I4" s="84"/>
      <c r="J4" s="84"/>
      <c r="K4" s="95"/>
      <c r="L4" s="95"/>
      <c r="M4" s="202"/>
      <c r="N4" s="202"/>
      <c r="O4" s="203"/>
      <c r="P4" s="203"/>
      <c r="Q4" s="203"/>
    </row>
    <row r="5" spans="1:17" ht="48.75" customHeight="1" thickBot="1" x14ac:dyDescent="0.35">
      <c r="A5" s="211" t="s">
        <v>83</v>
      </c>
      <c r="B5" s="212"/>
      <c r="C5" s="212"/>
      <c r="D5" s="212"/>
      <c r="E5" s="44">
        <v>1</v>
      </c>
      <c r="F5" s="96" t="s">
        <v>77</v>
      </c>
      <c r="G5" s="45">
        <v>12</v>
      </c>
      <c r="H5" s="97">
        <f>Úvod!H7</f>
        <v>0</v>
      </c>
      <c r="I5" s="39"/>
      <c r="J5" s="98"/>
      <c r="K5" s="225"/>
      <c r="L5" s="225"/>
      <c r="M5" s="225"/>
      <c r="N5" s="225"/>
      <c r="O5" s="225"/>
      <c r="P5" s="225"/>
      <c r="Q5" s="225"/>
    </row>
    <row r="6" spans="1:17" ht="18" thickBot="1" x14ac:dyDescent="0.3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</row>
    <row r="7" spans="1:17" ht="25.5" customHeight="1" thickBot="1" x14ac:dyDescent="0.3">
      <c r="A7" s="213" t="s">
        <v>85</v>
      </c>
      <c r="B7" s="214"/>
      <c r="C7" s="214"/>
      <c r="D7" s="215"/>
      <c r="E7" s="192" t="s">
        <v>15</v>
      </c>
      <c r="F7" s="193"/>
      <c r="G7" s="46" t="s">
        <v>16</v>
      </c>
      <c r="H7" s="46" t="s">
        <v>17</v>
      </c>
      <c r="I7" s="46" t="s">
        <v>18</v>
      </c>
      <c r="J7" s="46" t="s">
        <v>19</v>
      </c>
      <c r="K7" s="46" t="s">
        <v>20</v>
      </c>
      <c r="L7" s="46" t="s">
        <v>14</v>
      </c>
      <c r="M7" s="46" t="s">
        <v>10</v>
      </c>
      <c r="N7" s="46" t="s">
        <v>11</v>
      </c>
      <c r="O7" s="47" t="s">
        <v>55</v>
      </c>
      <c r="P7" s="48" t="s">
        <v>12</v>
      </c>
      <c r="Q7" s="49" t="s">
        <v>13</v>
      </c>
    </row>
    <row r="8" spans="1:17" ht="52.5" customHeight="1" x14ac:dyDescent="0.25">
      <c r="A8" s="154" t="s">
        <v>104</v>
      </c>
      <c r="B8" s="155"/>
      <c r="C8" s="155"/>
      <c r="D8" s="156"/>
      <c r="E8" s="194">
        <v>0</v>
      </c>
      <c r="F8" s="195"/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4">
        <v>0</v>
      </c>
    </row>
    <row r="9" spans="1:17" ht="52.5" customHeight="1" x14ac:dyDescent="0.25">
      <c r="A9" s="222" t="s">
        <v>88</v>
      </c>
      <c r="B9" s="223"/>
      <c r="C9" s="223"/>
      <c r="D9" s="224"/>
      <c r="E9" s="196">
        <v>0</v>
      </c>
      <c r="F9" s="197"/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4">
        <v>0</v>
      </c>
    </row>
    <row r="10" spans="1:17" ht="52.5" customHeight="1" x14ac:dyDescent="0.25">
      <c r="A10" s="216" t="s">
        <v>102</v>
      </c>
      <c r="B10" s="217"/>
      <c r="C10" s="217"/>
      <c r="D10" s="218"/>
      <c r="E10" s="196">
        <v>0</v>
      </c>
      <c r="F10" s="197"/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4">
        <v>0</v>
      </c>
    </row>
    <row r="11" spans="1:17" ht="52.5" customHeight="1" thickBot="1" x14ac:dyDescent="0.3">
      <c r="A11" s="219" t="s">
        <v>105</v>
      </c>
      <c r="B11" s="220"/>
      <c r="C11" s="220"/>
      <c r="D11" s="221"/>
      <c r="E11" s="198">
        <f>ROUND(IFERROR(E10/E8*E9,0),2)</f>
        <v>0</v>
      </c>
      <c r="F11" s="199"/>
      <c r="G11" s="92">
        <f>ROUND(IFERROR(G10/G8*G9,0),2)</f>
        <v>0</v>
      </c>
      <c r="H11" s="92">
        <f t="shared" ref="H11:Q11" si="0">ROUND(IFERROR(H10/H8*H9,0),2)</f>
        <v>0</v>
      </c>
      <c r="I11" s="92">
        <f t="shared" si="0"/>
        <v>0</v>
      </c>
      <c r="J11" s="92">
        <f t="shared" si="0"/>
        <v>0</v>
      </c>
      <c r="K11" s="92">
        <f t="shared" si="0"/>
        <v>0</v>
      </c>
      <c r="L11" s="92">
        <f t="shared" si="0"/>
        <v>0</v>
      </c>
      <c r="M11" s="92">
        <f t="shared" si="0"/>
        <v>0</v>
      </c>
      <c r="N11" s="92">
        <f t="shared" si="0"/>
        <v>0</v>
      </c>
      <c r="O11" s="92">
        <f t="shared" si="0"/>
        <v>0</v>
      </c>
      <c r="P11" s="92">
        <f t="shared" si="0"/>
        <v>0</v>
      </c>
      <c r="Q11" s="92">
        <f t="shared" si="0"/>
        <v>0</v>
      </c>
    </row>
    <row r="12" spans="1:17" x14ac:dyDescent="0.2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1"/>
      <c r="M12" s="32"/>
      <c r="N12" s="25"/>
      <c r="O12" s="25"/>
      <c r="P12" s="25"/>
      <c r="Q12" s="25"/>
    </row>
    <row r="13" spans="1:17" ht="63" customHeight="1" x14ac:dyDescent="0.25">
      <c r="A13" s="229" t="str">
        <f>IF('pomocná data'!E19="JOU",'pomocná data'!A18," ")</f>
        <v xml:space="preserve"> 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30"/>
      <c r="Q13" s="230"/>
    </row>
    <row r="14" spans="1:17" ht="15.75" thickBot="1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1"/>
      <c r="M14" s="32"/>
      <c r="N14" s="25"/>
      <c r="O14" s="25"/>
      <c r="P14" s="25"/>
      <c r="Q14" s="25"/>
    </row>
    <row r="15" spans="1:17" ht="15.75" thickBot="1" x14ac:dyDescent="0.3">
      <c r="A15" s="177" t="s">
        <v>54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9"/>
    </row>
    <row r="16" spans="1:17" ht="70.5" customHeight="1" x14ac:dyDescent="0.25">
      <c r="A16" s="52" t="s">
        <v>53</v>
      </c>
      <c r="B16" s="53" t="s">
        <v>52</v>
      </c>
      <c r="C16" s="180" t="s">
        <v>86</v>
      </c>
      <c r="D16" s="182"/>
      <c r="E16" s="180" t="s">
        <v>51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2"/>
      <c r="Q16" s="54" t="s">
        <v>28</v>
      </c>
    </row>
    <row r="17" spans="1:17" x14ac:dyDescent="0.25">
      <c r="A17" s="166" t="s">
        <v>15</v>
      </c>
      <c r="B17" s="55" t="s">
        <v>50</v>
      </c>
      <c r="C17" s="173"/>
      <c r="D17" s="174"/>
      <c r="E17" s="151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3"/>
      <c r="Q17" s="56"/>
    </row>
    <row r="18" spans="1:17" x14ac:dyDescent="0.25">
      <c r="A18" s="167"/>
      <c r="B18" s="55" t="s">
        <v>49</v>
      </c>
      <c r="C18" s="173"/>
      <c r="D18" s="174"/>
      <c r="E18" s="81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3"/>
      <c r="Q18" s="56"/>
    </row>
    <row r="19" spans="1:17" x14ac:dyDescent="0.25">
      <c r="A19" s="168"/>
      <c r="B19" s="55" t="s">
        <v>48</v>
      </c>
      <c r="C19" s="173"/>
      <c r="D19" s="174"/>
      <c r="E19" s="151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3"/>
      <c r="Q19" s="56"/>
    </row>
    <row r="20" spans="1:17" x14ac:dyDescent="0.25">
      <c r="A20" s="168"/>
      <c r="B20" s="55" t="s">
        <v>47</v>
      </c>
      <c r="C20" s="173"/>
      <c r="D20" s="174"/>
      <c r="E20" s="151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3"/>
      <c r="Q20" s="56"/>
    </row>
    <row r="21" spans="1:17" x14ac:dyDescent="0.25">
      <c r="A21" s="168"/>
      <c r="B21" s="55" t="s">
        <v>46</v>
      </c>
      <c r="C21" s="173"/>
      <c r="D21" s="174"/>
      <c r="E21" s="151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3"/>
      <c r="Q21" s="56"/>
    </row>
    <row r="22" spans="1:17" ht="15.75" thickBot="1" x14ac:dyDescent="0.3">
      <c r="A22" s="169"/>
      <c r="B22" s="163" t="s">
        <v>45</v>
      </c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5"/>
      <c r="Q22" s="99">
        <f>SUM(Q17:Q21)</f>
        <v>0</v>
      </c>
    </row>
    <row r="23" spans="1:17" x14ac:dyDescent="0.25">
      <c r="A23" s="166" t="s">
        <v>16</v>
      </c>
      <c r="B23" s="55" t="s">
        <v>50</v>
      </c>
      <c r="C23" s="175"/>
      <c r="D23" s="176"/>
      <c r="E23" s="183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5"/>
      <c r="Q23" s="57"/>
    </row>
    <row r="24" spans="1:17" x14ac:dyDescent="0.25">
      <c r="A24" s="167"/>
      <c r="B24" s="55" t="s">
        <v>49</v>
      </c>
      <c r="C24" s="173"/>
      <c r="D24" s="174"/>
      <c r="E24" s="186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8"/>
      <c r="Q24" s="56"/>
    </row>
    <row r="25" spans="1:17" x14ac:dyDescent="0.25">
      <c r="A25" s="168"/>
      <c r="B25" s="55" t="s">
        <v>48</v>
      </c>
      <c r="C25" s="173"/>
      <c r="D25" s="174"/>
      <c r="E25" s="186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8"/>
      <c r="Q25" s="56"/>
    </row>
    <row r="26" spans="1:17" x14ac:dyDescent="0.25">
      <c r="A26" s="168"/>
      <c r="B26" s="55" t="s">
        <v>47</v>
      </c>
      <c r="C26" s="173"/>
      <c r="D26" s="174"/>
      <c r="E26" s="186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8"/>
      <c r="Q26" s="56"/>
    </row>
    <row r="27" spans="1:17" x14ac:dyDescent="0.25">
      <c r="A27" s="168"/>
      <c r="B27" s="55" t="s">
        <v>46</v>
      </c>
      <c r="C27" s="173"/>
      <c r="D27" s="174"/>
      <c r="E27" s="186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8"/>
      <c r="Q27" s="56"/>
    </row>
    <row r="28" spans="1:17" ht="15.75" thickBot="1" x14ac:dyDescent="0.3">
      <c r="A28" s="169"/>
      <c r="B28" s="163" t="s">
        <v>45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5"/>
      <c r="Q28" s="99">
        <f>SUM(Q23:Q27)</f>
        <v>0</v>
      </c>
    </row>
    <row r="29" spans="1:17" x14ac:dyDescent="0.25">
      <c r="A29" s="166" t="s">
        <v>17</v>
      </c>
      <c r="B29" s="55" t="s">
        <v>50</v>
      </c>
      <c r="C29" s="175"/>
      <c r="D29" s="176"/>
      <c r="E29" s="170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2"/>
      <c r="Q29" s="57"/>
    </row>
    <row r="30" spans="1:17" x14ac:dyDescent="0.25">
      <c r="A30" s="167"/>
      <c r="B30" s="55" t="s">
        <v>49</v>
      </c>
      <c r="C30" s="173"/>
      <c r="D30" s="174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3"/>
      <c r="Q30" s="56"/>
    </row>
    <row r="31" spans="1:17" x14ac:dyDescent="0.25">
      <c r="A31" s="168"/>
      <c r="B31" s="55" t="s">
        <v>48</v>
      </c>
      <c r="C31" s="173"/>
      <c r="D31" s="174"/>
      <c r="E31" s="151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3"/>
      <c r="Q31" s="56"/>
    </row>
    <row r="32" spans="1:17" x14ac:dyDescent="0.25">
      <c r="A32" s="168"/>
      <c r="B32" s="55" t="s">
        <v>47</v>
      </c>
      <c r="C32" s="173"/>
      <c r="D32" s="174"/>
      <c r="E32" s="151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3"/>
      <c r="Q32" s="56"/>
    </row>
    <row r="33" spans="1:17" x14ac:dyDescent="0.25">
      <c r="A33" s="168"/>
      <c r="B33" s="55" t="s">
        <v>46</v>
      </c>
      <c r="C33" s="173"/>
      <c r="D33" s="174"/>
      <c r="E33" s="151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3"/>
      <c r="Q33" s="56"/>
    </row>
    <row r="34" spans="1:17" ht="15.75" thickBot="1" x14ac:dyDescent="0.3">
      <c r="A34" s="169"/>
      <c r="B34" s="163" t="s">
        <v>45</v>
      </c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5"/>
      <c r="Q34" s="99">
        <f>SUM(Q29:Q33)</f>
        <v>0</v>
      </c>
    </row>
    <row r="35" spans="1:17" x14ac:dyDescent="0.25">
      <c r="A35" s="166" t="s">
        <v>18</v>
      </c>
      <c r="B35" s="55" t="s">
        <v>50</v>
      </c>
      <c r="C35" s="175"/>
      <c r="D35" s="176"/>
      <c r="E35" s="170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2"/>
      <c r="Q35" s="57"/>
    </row>
    <row r="36" spans="1:17" x14ac:dyDescent="0.25">
      <c r="A36" s="167"/>
      <c r="B36" s="55" t="s">
        <v>49</v>
      </c>
      <c r="C36" s="173"/>
      <c r="D36" s="174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3"/>
      <c r="Q36" s="56"/>
    </row>
    <row r="37" spans="1:17" x14ac:dyDescent="0.25">
      <c r="A37" s="168"/>
      <c r="B37" s="55" t="s">
        <v>48</v>
      </c>
      <c r="C37" s="173"/>
      <c r="D37" s="174"/>
      <c r="E37" s="151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3"/>
      <c r="Q37" s="56"/>
    </row>
    <row r="38" spans="1:17" x14ac:dyDescent="0.25">
      <c r="A38" s="168"/>
      <c r="B38" s="55" t="s">
        <v>47</v>
      </c>
      <c r="C38" s="173"/>
      <c r="D38" s="174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56"/>
    </row>
    <row r="39" spans="1:17" x14ac:dyDescent="0.25">
      <c r="A39" s="168"/>
      <c r="B39" s="55" t="s">
        <v>46</v>
      </c>
      <c r="C39" s="173"/>
      <c r="D39" s="174"/>
      <c r="E39" s="151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3"/>
      <c r="Q39" s="56"/>
    </row>
    <row r="40" spans="1:17" ht="15.75" thickBot="1" x14ac:dyDescent="0.3">
      <c r="A40" s="169"/>
      <c r="B40" s="163" t="s">
        <v>45</v>
      </c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5"/>
      <c r="Q40" s="99">
        <f>SUM(Q35:Q39)</f>
        <v>0</v>
      </c>
    </row>
    <row r="41" spans="1:17" x14ac:dyDescent="0.25">
      <c r="A41" s="166" t="s">
        <v>19</v>
      </c>
      <c r="B41" s="55" t="s">
        <v>50</v>
      </c>
      <c r="C41" s="175"/>
      <c r="D41" s="176"/>
      <c r="E41" s="151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3"/>
      <c r="Q41" s="57"/>
    </row>
    <row r="42" spans="1:17" x14ac:dyDescent="0.25">
      <c r="A42" s="167"/>
      <c r="B42" s="55" t="s">
        <v>49</v>
      </c>
      <c r="C42" s="173"/>
      <c r="D42" s="174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3"/>
      <c r="Q42" s="56"/>
    </row>
    <row r="43" spans="1:17" x14ac:dyDescent="0.25">
      <c r="A43" s="168"/>
      <c r="B43" s="55" t="s">
        <v>48</v>
      </c>
      <c r="C43" s="173"/>
      <c r="D43" s="174"/>
      <c r="E43" s="151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3"/>
      <c r="Q43" s="56"/>
    </row>
    <row r="44" spans="1:17" x14ac:dyDescent="0.25">
      <c r="A44" s="168"/>
      <c r="B44" s="55" t="s">
        <v>47</v>
      </c>
      <c r="C44" s="173"/>
      <c r="D44" s="174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3"/>
      <c r="Q44" s="56"/>
    </row>
    <row r="45" spans="1:17" x14ac:dyDescent="0.25">
      <c r="A45" s="168"/>
      <c r="B45" s="55" t="s">
        <v>46</v>
      </c>
      <c r="C45" s="173"/>
      <c r="D45" s="174"/>
      <c r="E45" s="151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56"/>
    </row>
    <row r="46" spans="1:17" ht="15.75" thickBot="1" x14ac:dyDescent="0.3">
      <c r="A46" s="169"/>
      <c r="B46" s="163" t="s">
        <v>45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5"/>
      <c r="Q46" s="99">
        <f>SUM(Q41:Q45)</f>
        <v>0</v>
      </c>
    </row>
    <row r="47" spans="1:17" x14ac:dyDescent="0.25">
      <c r="A47" s="166" t="s">
        <v>20</v>
      </c>
      <c r="B47" s="55" t="s">
        <v>50</v>
      </c>
      <c r="C47" s="175"/>
      <c r="D47" s="176"/>
      <c r="E47" s="151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3"/>
      <c r="Q47" s="56"/>
    </row>
    <row r="48" spans="1:17" x14ac:dyDescent="0.25">
      <c r="A48" s="167"/>
      <c r="B48" s="55" t="s">
        <v>49</v>
      </c>
      <c r="C48" s="173"/>
      <c r="D48" s="174"/>
      <c r="E48" s="81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3"/>
      <c r="Q48" s="56"/>
    </row>
    <row r="49" spans="1:17" x14ac:dyDescent="0.25">
      <c r="A49" s="168"/>
      <c r="B49" s="55" t="s">
        <v>48</v>
      </c>
      <c r="C49" s="173"/>
      <c r="D49" s="174"/>
      <c r="E49" s="151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3"/>
      <c r="Q49" s="56"/>
    </row>
    <row r="50" spans="1:17" x14ac:dyDescent="0.25">
      <c r="A50" s="168"/>
      <c r="B50" s="55" t="s">
        <v>47</v>
      </c>
      <c r="C50" s="173"/>
      <c r="D50" s="174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3"/>
      <c r="Q50" s="56"/>
    </row>
    <row r="51" spans="1:17" x14ac:dyDescent="0.25">
      <c r="A51" s="168"/>
      <c r="B51" s="55" t="s">
        <v>46</v>
      </c>
      <c r="C51" s="173"/>
      <c r="D51" s="174"/>
      <c r="E51" s="151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3"/>
      <c r="Q51" s="56"/>
    </row>
    <row r="52" spans="1:17" ht="15.75" customHeight="1" thickBot="1" x14ac:dyDescent="0.3">
      <c r="A52" s="169"/>
      <c r="B52" s="163" t="s">
        <v>45</v>
      </c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5"/>
      <c r="Q52" s="99">
        <f>SUM(Q47:Q51)</f>
        <v>0</v>
      </c>
    </row>
    <row r="53" spans="1:17" ht="15.75" customHeight="1" x14ac:dyDescent="0.25">
      <c r="A53" s="226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55" t="s">
        <v>50</v>
      </c>
      <c r="C53" s="175"/>
      <c r="D53" s="176"/>
      <c r="E53" s="170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2"/>
      <c r="Q53" s="57"/>
    </row>
    <row r="54" spans="1:17" x14ac:dyDescent="0.25">
      <c r="A54" s="168"/>
      <c r="B54" s="55" t="s">
        <v>49</v>
      </c>
      <c r="C54" s="173"/>
      <c r="D54" s="174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3"/>
      <c r="Q54" s="56"/>
    </row>
    <row r="55" spans="1:17" ht="15" customHeight="1" x14ac:dyDescent="0.25">
      <c r="A55" s="168"/>
      <c r="B55" s="55" t="s">
        <v>48</v>
      </c>
      <c r="C55" s="173"/>
      <c r="D55" s="174"/>
      <c r="E55" s="151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3"/>
      <c r="Q55" s="56"/>
    </row>
    <row r="56" spans="1:17" x14ac:dyDescent="0.25">
      <c r="A56" s="168"/>
      <c r="B56" s="55" t="s">
        <v>47</v>
      </c>
      <c r="C56" s="173"/>
      <c r="D56" s="174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3"/>
      <c r="Q56" s="56"/>
    </row>
    <row r="57" spans="1:17" x14ac:dyDescent="0.25">
      <c r="A57" s="168"/>
      <c r="B57" s="55" t="s">
        <v>46</v>
      </c>
      <c r="C57" s="173"/>
      <c r="D57" s="174"/>
      <c r="E57" s="151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3"/>
      <c r="Q57" s="56"/>
    </row>
    <row r="58" spans="1:17" ht="15" customHeight="1" thickBot="1" x14ac:dyDescent="0.3">
      <c r="A58" s="169"/>
      <c r="B58" s="163" t="s">
        <v>45</v>
      </c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5"/>
      <c r="Q58" s="99">
        <f>SUM(Q53:Q57)</f>
        <v>0</v>
      </c>
    </row>
    <row r="59" spans="1:17" ht="15" customHeight="1" x14ac:dyDescent="0.25">
      <c r="A59" s="226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55" t="s">
        <v>50</v>
      </c>
      <c r="C59" s="175"/>
      <c r="D59" s="176"/>
      <c r="E59" s="170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2"/>
      <c r="Q59" s="57"/>
    </row>
    <row r="60" spans="1:17" ht="15.75" customHeight="1" x14ac:dyDescent="0.25">
      <c r="A60" s="168"/>
      <c r="B60" s="55" t="s">
        <v>49</v>
      </c>
      <c r="C60" s="173"/>
      <c r="D60" s="174"/>
      <c r="E60" s="151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3"/>
      <c r="Q60" s="56"/>
    </row>
    <row r="61" spans="1:17" ht="15.75" customHeight="1" x14ac:dyDescent="0.25">
      <c r="A61" s="168"/>
      <c r="B61" s="55" t="s">
        <v>48</v>
      </c>
      <c r="C61" s="173"/>
      <c r="D61" s="174"/>
      <c r="E61" s="151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3"/>
      <c r="Q61" s="56"/>
    </row>
    <row r="62" spans="1:17" ht="15.75" customHeight="1" x14ac:dyDescent="0.25">
      <c r="A62" s="168"/>
      <c r="B62" s="55" t="s">
        <v>47</v>
      </c>
      <c r="C62" s="173"/>
      <c r="D62" s="174"/>
      <c r="E62" s="151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3"/>
      <c r="Q62" s="56"/>
    </row>
    <row r="63" spans="1:17" ht="15.75" customHeight="1" x14ac:dyDescent="0.25">
      <c r="A63" s="168"/>
      <c r="B63" s="55" t="s">
        <v>46</v>
      </c>
      <c r="C63" s="173"/>
      <c r="D63" s="174"/>
      <c r="E63" s="151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3"/>
      <c r="Q63" s="56"/>
    </row>
    <row r="64" spans="1:17" ht="15.75" customHeight="1" thickBot="1" x14ac:dyDescent="0.3">
      <c r="A64" s="169"/>
      <c r="B64" s="163" t="s">
        <v>45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5"/>
      <c r="Q64" s="99">
        <f>SUM(Q59:Q63)</f>
        <v>0</v>
      </c>
    </row>
    <row r="65" spans="1:17" ht="15" customHeight="1" x14ac:dyDescent="0.25">
      <c r="A65" s="226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55" t="s">
        <v>50</v>
      </c>
      <c r="C65" s="175"/>
      <c r="D65" s="176"/>
      <c r="E65" s="170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2"/>
      <c r="Q65" s="57"/>
    </row>
    <row r="66" spans="1:17" x14ac:dyDescent="0.25">
      <c r="A66" s="168"/>
      <c r="B66" s="55" t="s">
        <v>49</v>
      </c>
      <c r="C66" s="173"/>
      <c r="D66" s="174"/>
      <c r="E66" s="151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3"/>
      <c r="Q66" s="56"/>
    </row>
    <row r="67" spans="1:17" x14ac:dyDescent="0.25">
      <c r="A67" s="168"/>
      <c r="B67" s="55" t="s">
        <v>48</v>
      </c>
      <c r="C67" s="173"/>
      <c r="D67" s="174"/>
      <c r="E67" s="151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3"/>
      <c r="Q67" s="56"/>
    </row>
    <row r="68" spans="1:17" x14ac:dyDescent="0.25">
      <c r="A68" s="168"/>
      <c r="B68" s="55" t="s">
        <v>47</v>
      </c>
      <c r="C68" s="173"/>
      <c r="D68" s="174"/>
      <c r="E68" s="151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3"/>
      <c r="Q68" s="56"/>
    </row>
    <row r="69" spans="1:17" x14ac:dyDescent="0.25">
      <c r="A69" s="168"/>
      <c r="B69" s="55" t="s">
        <v>46</v>
      </c>
      <c r="C69" s="173"/>
      <c r="D69" s="174"/>
      <c r="E69" s="151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3"/>
      <c r="Q69" s="56"/>
    </row>
    <row r="70" spans="1:17" ht="15.75" customHeight="1" thickBot="1" x14ac:dyDescent="0.3">
      <c r="A70" s="169"/>
      <c r="B70" s="163" t="s">
        <v>45</v>
      </c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5"/>
      <c r="Q70" s="99">
        <f>SUM(Q65:Q69)</f>
        <v>0</v>
      </c>
    </row>
    <row r="71" spans="1:17" x14ac:dyDescent="0.25">
      <c r="A71" s="226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55" t="s">
        <v>50</v>
      </c>
      <c r="C71" s="175"/>
      <c r="D71" s="176"/>
      <c r="E71" s="151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3"/>
      <c r="Q71" s="57"/>
    </row>
    <row r="72" spans="1:17" x14ac:dyDescent="0.25">
      <c r="A72" s="168"/>
      <c r="B72" s="55" t="s">
        <v>49</v>
      </c>
      <c r="C72" s="173"/>
      <c r="D72" s="174"/>
      <c r="E72" s="151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3"/>
      <c r="Q72" s="56"/>
    </row>
    <row r="73" spans="1:17" x14ac:dyDescent="0.25">
      <c r="A73" s="168"/>
      <c r="B73" s="55" t="s">
        <v>48</v>
      </c>
      <c r="C73" s="173"/>
      <c r="D73" s="174"/>
      <c r="E73" s="151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3"/>
      <c r="Q73" s="56"/>
    </row>
    <row r="74" spans="1:17" x14ac:dyDescent="0.25">
      <c r="A74" s="168"/>
      <c r="B74" s="55" t="s">
        <v>47</v>
      </c>
      <c r="C74" s="173"/>
      <c r="D74" s="174"/>
      <c r="E74" s="151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3"/>
      <c r="Q74" s="56"/>
    </row>
    <row r="75" spans="1:17" x14ac:dyDescent="0.25">
      <c r="A75" s="168"/>
      <c r="B75" s="55" t="s">
        <v>46</v>
      </c>
      <c r="C75" s="173"/>
      <c r="D75" s="174"/>
      <c r="E75" s="151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3"/>
      <c r="Q75" s="56"/>
    </row>
    <row r="76" spans="1:17" ht="15.75" thickBot="1" x14ac:dyDescent="0.3">
      <c r="A76" s="169"/>
      <c r="B76" s="163" t="s">
        <v>45</v>
      </c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99">
        <f>SUM(Q71:Q75)</f>
        <v>0</v>
      </c>
    </row>
    <row r="77" spans="1:17" x14ac:dyDescent="0.25">
      <c r="A77" s="226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55" t="s">
        <v>50</v>
      </c>
      <c r="C77" s="175"/>
      <c r="D77" s="176"/>
      <c r="E77" s="151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3"/>
      <c r="Q77" s="57"/>
    </row>
    <row r="78" spans="1:17" x14ac:dyDescent="0.25">
      <c r="A78" s="168"/>
      <c r="B78" s="55" t="s">
        <v>49</v>
      </c>
      <c r="C78" s="173"/>
      <c r="D78" s="174"/>
      <c r="E78" s="151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3"/>
      <c r="Q78" s="56"/>
    </row>
    <row r="79" spans="1:17" x14ac:dyDescent="0.25">
      <c r="A79" s="168"/>
      <c r="B79" s="55" t="s">
        <v>48</v>
      </c>
      <c r="C79" s="173"/>
      <c r="D79" s="174"/>
      <c r="E79" s="151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3"/>
      <c r="Q79" s="56"/>
    </row>
    <row r="80" spans="1:17" x14ac:dyDescent="0.25">
      <c r="A80" s="168"/>
      <c r="B80" s="55" t="s">
        <v>47</v>
      </c>
      <c r="C80" s="173"/>
      <c r="D80" s="174"/>
      <c r="E80" s="151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3"/>
      <c r="Q80" s="56"/>
    </row>
    <row r="81" spans="1:17" x14ac:dyDescent="0.25">
      <c r="A81" s="168"/>
      <c r="B81" s="55" t="s">
        <v>46</v>
      </c>
      <c r="C81" s="173"/>
      <c r="D81" s="174"/>
      <c r="E81" s="151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3"/>
      <c r="Q81" s="56"/>
    </row>
    <row r="82" spans="1:17" ht="15.75" customHeight="1" thickBot="1" x14ac:dyDescent="0.3">
      <c r="A82" s="169"/>
      <c r="B82" s="163" t="s">
        <v>45</v>
      </c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5"/>
      <c r="Q82" s="99">
        <f>SUM(Q77:Q81)</f>
        <v>0</v>
      </c>
    </row>
    <row r="83" spans="1:17" x14ac:dyDescent="0.25">
      <c r="A83" s="226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55" t="s">
        <v>50</v>
      </c>
      <c r="C83" s="175"/>
      <c r="D83" s="176"/>
      <c r="E83" s="170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2"/>
      <c r="Q83" s="57"/>
    </row>
    <row r="84" spans="1:17" x14ac:dyDescent="0.25">
      <c r="A84" s="168"/>
      <c r="B84" s="55" t="s">
        <v>49</v>
      </c>
      <c r="C84" s="173"/>
      <c r="D84" s="174"/>
      <c r="E84" s="151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3"/>
      <c r="Q84" s="56"/>
    </row>
    <row r="85" spans="1:17" x14ac:dyDescent="0.25">
      <c r="A85" s="168"/>
      <c r="B85" s="55" t="s">
        <v>48</v>
      </c>
      <c r="C85" s="173"/>
      <c r="D85" s="174"/>
      <c r="E85" s="151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3"/>
      <c r="Q85" s="56"/>
    </row>
    <row r="86" spans="1:17" x14ac:dyDescent="0.25">
      <c r="A86" s="168"/>
      <c r="B86" s="55" t="s">
        <v>47</v>
      </c>
      <c r="C86" s="173"/>
      <c r="D86" s="174"/>
      <c r="E86" s="151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3"/>
      <c r="Q86" s="56"/>
    </row>
    <row r="87" spans="1:17" x14ac:dyDescent="0.25">
      <c r="A87" s="168"/>
      <c r="B87" s="55" t="s">
        <v>46</v>
      </c>
      <c r="C87" s="173"/>
      <c r="D87" s="174"/>
      <c r="E87" s="151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3"/>
      <c r="Q87" s="56"/>
    </row>
    <row r="88" spans="1:17" ht="15.75" customHeight="1" thickBot="1" x14ac:dyDescent="0.3">
      <c r="A88" s="169"/>
      <c r="B88" s="163" t="s">
        <v>45</v>
      </c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5"/>
      <c r="Q88" s="99">
        <f>SUM(Q83:Q87)</f>
        <v>0</v>
      </c>
    </row>
    <row r="89" spans="1:17" ht="15.75" thickBot="1" x14ac:dyDescent="0.3">
      <c r="A89" s="58"/>
      <c r="B89" s="248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50"/>
      <c r="Q89" s="100"/>
    </row>
    <row r="90" spans="1:17" x14ac:dyDescent="0.25">
      <c r="A90" s="242" t="s">
        <v>89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4"/>
      <c r="Q90" s="59">
        <f>Q88+Q82+Q76+Q70+Q64+Q58+Q52+Q46+Q40+Q34+Q28+Q22</f>
        <v>0</v>
      </c>
    </row>
    <row r="91" spans="1:17" ht="15.75" thickBo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32"/>
      <c r="N91" s="25"/>
      <c r="O91" s="25"/>
      <c r="P91" s="25"/>
      <c r="Q91" s="25"/>
    </row>
    <row r="92" spans="1:17" ht="21.75" customHeight="1" thickBot="1" x14ac:dyDescent="0.3">
      <c r="A92" s="245"/>
      <c r="B92" s="246"/>
      <c r="C92" s="246"/>
      <c r="D92" s="247"/>
      <c r="E92" s="251" t="s">
        <v>58</v>
      </c>
      <c r="F92" s="252"/>
      <c r="G92" s="60" t="s">
        <v>59</v>
      </c>
      <c r="H92" s="60" t="s">
        <v>60</v>
      </c>
      <c r="I92" s="60" t="s">
        <v>61</v>
      </c>
      <c r="J92" s="60" t="s">
        <v>62</v>
      </c>
      <c r="K92" s="60" t="s">
        <v>63</v>
      </c>
      <c r="L92" s="60" t="s">
        <v>64</v>
      </c>
      <c r="M92" s="60" t="s">
        <v>65</v>
      </c>
      <c r="N92" s="60" t="s">
        <v>66</v>
      </c>
      <c r="O92" s="78" t="s">
        <v>67</v>
      </c>
      <c r="P92" s="60" t="s">
        <v>68</v>
      </c>
      <c r="Q92" s="61" t="s">
        <v>69</v>
      </c>
    </row>
    <row r="93" spans="1:17" ht="35.25" customHeight="1" x14ac:dyDescent="0.25">
      <c r="A93" s="160" t="s">
        <v>44</v>
      </c>
      <c r="B93" s="161"/>
      <c r="C93" s="161"/>
      <c r="D93" s="162"/>
      <c r="E93" s="253">
        <f>Q22</f>
        <v>0</v>
      </c>
      <c r="F93" s="254"/>
      <c r="G93" s="101">
        <f>Q28</f>
        <v>0</v>
      </c>
      <c r="H93" s="101">
        <f>Q34</f>
        <v>0</v>
      </c>
      <c r="I93" s="101">
        <f>Q40</f>
        <v>0</v>
      </c>
      <c r="J93" s="101">
        <f>Q46</f>
        <v>0</v>
      </c>
      <c r="K93" s="101">
        <f>Q52</f>
        <v>0</v>
      </c>
      <c r="L93" s="101">
        <f>Q58</f>
        <v>0</v>
      </c>
      <c r="M93" s="101">
        <f>Q64</f>
        <v>0</v>
      </c>
      <c r="N93" s="101">
        <f>Q70</f>
        <v>0</v>
      </c>
      <c r="O93" s="101">
        <f>Q76</f>
        <v>0</v>
      </c>
      <c r="P93" s="101">
        <f>Q82</f>
        <v>0</v>
      </c>
      <c r="Q93" s="102">
        <f>Q88</f>
        <v>0</v>
      </c>
    </row>
    <row r="94" spans="1:17" ht="35.25" customHeight="1" x14ac:dyDescent="0.25">
      <c r="A94" s="157" t="s">
        <v>43</v>
      </c>
      <c r="B94" s="158"/>
      <c r="C94" s="158"/>
      <c r="D94" s="159"/>
      <c r="E94" s="255">
        <v>0</v>
      </c>
      <c r="F94" s="256"/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62">
        <v>0</v>
      </c>
    </row>
    <row r="95" spans="1:17" ht="35.25" customHeight="1" x14ac:dyDescent="0.25">
      <c r="A95" s="157" t="s">
        <v>42</v>
      </c>
      <c r="B95" s="158"/>
      <c r="C95" s="158"/>
      <c r="D95" s="159"/>
      <c r="E95" s="255">
        <v>0</v>
      </c>
      <c r="F95" s="256"/>
      <c r="G95" s="79">
        <v>0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62">
        <v>0</v>
      </c>
    </row>
    <row r="96" spans="1:17" ht="35.25" customHeight="1" x14ac:dyDescent="0.25">
      <c r="A96" s="157" t="s">
        <v>41</v>
      </c>
      <c r="B96" s="158"/>
      <c r="C96" s="158"/>
      <c r="D96" s="159"/>
      <c r="E96" s="255">
        <v>0</v>
      </c>
      <c r="F96" s="256"/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62">
        <v>0</v>
      </c>
    </row>
    <row r="97" spans="1:17" ht="35.25" customHeight="1" thickBot="1" x14ac:dyDescent="0.3">
      <c r="A97" s="238" t="s">
        <v>40</v>
      </c>
      <c r="B97" s="239"/>
      <c r="C97" s="239"/>
      <c r="D97" s="240"/>
      <c r="E97" s="227">
        <v>0</v>
      </c>
      <c r="F97" s="228"/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63">
        <v>0</v>
      </c>
    </row>
    <row r="98" spans="1:17" ht="35.25" customHeight="1" thickBot="1" x14ac:dyDescent="0.3">
      <c r="A98" s="235" t="s">
        <v>39</v>
      </c>
      <c r="B98" s="236"/>
      <c r="C98" s="236"/>
      <c r="D98" s="237"/>
      <c r="E98" s="231">
        <f>SUM(E93:E97)</f>
        <v>0</v>
      </c>
      <c r="F98" s="232"/>
      <c r="G98" s="103">
        <f t="shared" ref="G98:Q98" si="1">SUM(G93:G97)</f>
        <v>0</v>
      </c>
      <c r="H98" s="103">
        <f t="shared" si="1"/>
        <v>0</v>
      </c>
      <c r="I98" s="103">
        <f t="shared" si="1"/>
        <v>0</v>
      </c>
      <c r="J98" s="103">
        <f t="shared" si="1"/>
        <v>0</v>
      </c>
      <c r="K98" s="103">
        <f t="shared" si="1"/>
        <v>0</v>
      </c>
      <c r="L98" s="103">
        <f t="shared" si="1"/>
        <v>0</v>
      </c>
      <c r="M98" s="103">
        <f t="shared" si="1"/>
        <v>0</v>
      </c>
      <c r="N98" s="103">
        <f t="shared" si="1"/>
        <v>0</v>
      </c>
      <c r="O98" s="103">
        <f t="shared" si="1"/>
        <v>0</v>
      </c>
      <c r="P98" s="103">
        <f t="shared" si="1"/>
        <v>0</v>
      </c>
      <c r="Q98" s="104">
        <f t="shared" si="1"/>
        <v>0</v>
      </c>
    </row>
    <row r="99" spans="1:17" ht="16.5" x14ac:dyDescent="0.3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1:17" ht="45" customHeight="1" x14ac:dyDescent="0.25">
      <c r="A100" s="241" t="s">
        <v>107</v>
      </c>
      <c r="B100" s="241"/>
      <c r="C100" s="241"/>
      <c r="D100" s="241"/>
      <c r="E100" s="233" t="str">
        <f>IF(E98=E11,"OK","CHYBA")</f>
        <v>OK</v>
      </c>
      <c r="F100" s="234"/>
      <c r="G100" s="64" t="str">
        <f t="shared" ref="G100:Q100" si="2">IF(G98=G11,"OK","CHYBA")</f>
        <v>OK</v>
      </c>
      <c r="H100" s="64" t="str">
        <f t="shared" si="2"/>
        <v>OK</v>
      </c>
      <c r="I100" s="64" t="str">
        <f t="shared" si="2"/>
        <v>OK</v>
      </c>
      <c r="J100" s="64" t="str">
        <f t="shared" si="2"/>
        <v>OK</v>
      </c>
      <c r="K100" s="64" t="str">
        <f t="shared" si="2"/>
        <v>OK</v>
      </c>
      <c r="L100" s="64" t="str">
        <f t="shared" si="2"/>
        <v>OK</v>
      </c>
      <c r="M100" s="64" t="str">
        <f t="shared" si="2"/>
        <v>OK</v>
      </c>
      <c r="N100" s="64" t="str">
        <f t="shared" si="2"/>
        <v>OK</v>
      </c>
      <c r="O100" s="64" t="str">
        <f t="shared" si="2"/>
        <v>OK</v>
      </c>
      <c r="P100" s="64" t="str">
        <f t="shared" si="2"/>
        <v>OK</v>
      </c>
      <c r="Q100" s="64" t="str">
        <f t="shared" si="2"/>
        <v>OK</v>
      </c>
    </row>
    <row r="101" spans="1:17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</row>
    <row r="102" spans="1:17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</row>
    <row r="103" spans="1:17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</row>
    <row r="104" spans="1:17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x14ac:dyDescent="0.25">
      <c r="A105" s="3"/>
      <c r="B105" s="3"/>
      <c r="C105" s="3"/>
    </row>
  </sheetData>
  <sheetProtection algorithmName="SHA-512" hashValue="60+zylJywZLuqwd3lRNChuNfPSUJjYeMgJbpdC8hDHOrPlPBH18kGr2+eRKxN+m6wofjkaatVsAwL5AXUC5V8g==" saltValue="freaBKe9hvGZ4Y/cI8WRbA==" spinCount="100000" sheet="1" objects="1" scenarios="1"/>
  <mergeCells count="186">
    <mergeCell ref="A13:O13"/>
    <mergeCell ref="P13:Q13"/>
    <mergeCell ref="E98:F98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E95:F95"/>
    <mergeCell ref="E96:F96"/>
    <mergeCell ref="E97:F97"/>
    <mergeCell ref="C66:D66"/>
    <mergeCell ref="C45:D45"/>
    <mergeCell ref="C47:D47"/>
    <mergeCell ref="C48:D48"/>
    <mergeCell ref="C49:D49"/>
    <mergeCell ref="C50:D50"/>
    <mergeCell ref="C51:D51"/>
    <mergeCell ref="C53:D53"/>
    <mergeCell ref="C54:D54"/>
    <mergeCell ref="C55:D55"/>
    <mergeCell ref="C56:D56"/>
    <mergeCell ref="C57:D57"/>
    <mergeCell ref="C59:D59"/>
    <mergeCell ref="C60:D60"/>
    <mergeCell ref="C61:D61"/>
    <mergeCell ref="E73:P73"/>
    <mergeCell ref="E74:P74"/>
    <mergeCell ref="E75:P75"/>
    <mergeCell ref="B76:P76"/>
    <mergeCell ref="E59:P59"/>
    <mergeCell ref="E60:P60"/>
    <mergeCell ref="E61:P61"/>
    <mergeCell ref="A83:A88"/>
    <mergeCell ref="B88:P88"/>
    <mergeCell ref="E83:P83"/>
    <mergeCell ref="E84:P84"/>
    <mergeCell ref="E85:P85"/>
    <mergeCell ref="E86:P86"/>
    <mergeCell ref="E87:P87"/>
    <mergeCell ref="C71:D71"/>
    <mergeCell ref="C72:D72"/>
    <mergeCell ref="C73:D73"/>
    <mergeCell ref="C74:D74"/>
    <mergeCell ref="C75:D75"/>
    <mergeCell ref="C77:D77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C20:D20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A65:A70"/>
    <mergeCell ref="E65:P65"/>
    <mergeCell ref="C67:D67"/>
    <mergeCell ref="C68:D68"/>
    <mergeCell ref="C69:D69"/>
    <mergeCell ref="E68:P68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E32:P32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E24:P24"/>
    <mergeCell ref="E25:P25"/>
    <mergeCell ref="E26:P26"/>
    <mergeCell ref="E27:P27"/>
    <mergeCell ref="A23:A28"/>
    <mergeCell ref="C25:D25"/>
    <mergeCell ref="C26:D26"/>
    <mergeCell ref="C27:D27"/>
    <mergeCell ref="C29:D29"/>
    <mergeCell ref="C30:D30"/>
    <mergeCell ref="C16:D16"/>
    <mergeCell ref="C17:D17"/>
    <mergeCell ref="C18:D18"/>
    <mergeCell ref="C19:D19"/>
    <mergeCell ref="E33:P33"/>
    <mergeCell ref="A8:D8"/>
    <mergeCell ref="A96:D96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E30:P30"/>
    <mergeCell ref="E31:P31"/>
  </mergeCells>
  <conditionalFormatting sqref="E100 G100:Q100">
    <cfRule type="cellIs" dxfId="105" priority="54" operator="equal">
      <formula>"CHYBA"</formula>
    </cfRule>
  </conditionalFormatting>
  <conditionalFormatting sqref="E100 G100:Q100">
    <cfRule type="cellIs" dxfId="104" priority="53" operator="equal">
      <formula>"ok"</formula>
    </cfRule>
  </conditionalFormatting>
  <conditionalFormatting sqref="A17:Q22 E92:F98 E7:F11">
    <cfRule type="expression" dxfId="103" priority="29">
      <formula>$E$5&gt;1</formula>
    </cfRule>
  </conditionalFormatting>
  <conditionalFormatting sqref="G7:G11 A23:Q28 G92:G98 H11:Q11">
    <cfRule type="expression" dxfId="102" priority="6">
      <formula>$G$5&lt;2</formula>
    </cfRule>
  </conditionalFormatting>
  <conditionalFormatting sqref="H7:H10 A29:Q34 H92:H98">
    <cfRule type="expression" dxfId="101" priority="7">
      <formula>$G$5&lt;3</formula>
    </cfRule>
    <cfRule type="expression" dxfId="100" priority="26">
      <formula>$E$5&gt;3</formula>
    </cfRule>
  </conditionalFormatting>
  <conditionalFormatting sqref="I7:I10 A35:Q40 I92:I98">
    <cfRule type="expression" dxfId="99" priority="8">
      <formula>$G$5&lt;4</formula>
    </cfRule>
    <cfRule type="expression" dxfId="98" priority="25">
      <formula>$E$5&gt;4</formula>
    </cfRule>
  </conditionalFormatting>
  <conditionalFormatting sqref="E17 J7:J10 A41:Q46 J92:J98">
    <cfRule type="expression" dxfId="97" priority="24">
      <formula>$E$5&gt;5</formula>
    </cfRule>
  </conditionalFormatting>
  <conditionalFormatting sqref="K7:K10 A47:Q52 K92:K98">
    <cfRule type="expression" dxfId="96" priority="10">
      <formula>$G$5&lt;6</formula>
    </cfRule>
    <cfRule type="expression" dxfId="95" priority="23">
      <formula>$E$5&gt;6</formula>
    </cfRule>
  </conditionalFormatting>
  <conditionalFormatting sqref="L7:L10 A53:Q58 L92:L98">
    <cfRule type="expression" dxfId="94" priority="11">
      <formula>$G$5&lt;7</formula>
    </cfRule>
    <cfRule type="expression" dxfId="93" priority="22">
      <formula>$E$5&gt;7</formula>
    </cfRule>
  </conditionalFormatting>
  <conditionalFormatting sqref="M92:M98 A59:Q64 M7:M10">
    <cfRule type="expression" dxfId="92" priority="21">
      <formula>$E$5&gt;8</formula>
    </cfRule>
  </conditionalFormatting>
  <conditionalFormatting sqref="N7:N10 A65:Q70 N92:N98">
    <cfRule type="expression" dxfId="91" priority="13">
      <formula>$G$5&lt;9</formula>
    </cfRule>
    <cfRule type="expression" dxfId="90" priority="20">
      <formula>$E$5&gt;9</formula>
    </cfRule>
  </conditionalFormatting>
  <conditionalFormatting sqref="O7:O10 A71:Q76 O92:O98">
    <cfRule type="expression" dxfId="89" priority="14">
      <formula>$G$5&lt;10</formula>
    </cfRule>
    <cfRule type="expression" dxfId="88" priority="19">
      <formula>$E$5&gt;10</formula>
    </cfRule>
  </conditionalFormatting>
  <conditionalFormatting sqref="P7:P10 A77:Q82 P92:P98">
    <cfRule type="expression" dxfId="87" priority="18">
      <formula>$E$5&gt;11</formula>
    </cfRule>
  </conditionalFormatting>
  <conditionalFormatting sqref="Q7:Q10 A83:Q88 Q92:Q98">
    <cfRule type="expression" dxfId="86" priority="16">
      <formula>$G$5&lt;12</formula>
    </cfRule>
  </conditionalFormatting>
  <conditionalFormatting sqref="A77:Q82 P92:P98 P7:P10">
    <cfRule type="expression" dxfId="85" priority="15">
      <formula>$G$5&lt;11</formula>
    </cfRule>
  </conditionalFormatting>
  <conditionalFormatting sqref="M7:M10 A59:Q64 M92:M98">
    <cfRule type="expression" dxfId="84" priority="12">
      <formula>$G$5&lt;8</formula>
    </cfRule>
  </conditionalFormatting>
  <conditionalFormatting sqref="J7:J10 A41:Q46 J92:J98">
    <cfRule type="expression" dxfId="83" priority="9">
      <formula>$G$5&lt;5</formula>
    </cfRule>
  </conditionalFormatting>
  <conditionalFormatting sqref="G92:G98 A23:Q28 G7:G11">
    <cfRule type="expression" dxfId="82" priority="28">
      <formula>$E$5&gt;2</formula>
    </cfRule>
  </conditionalFormatting>
  <dataValidations count="3">
    <dataValidation type="decimal" allowBlank="1" showInputMessage="1" showErrorMessage="1" sqref="E93:E98 G93:Q98" xr:uid="{00000000-0002-0000-0100-000000000000}">
      <formula1>0</formula1>
      <formula2>2000</formula2>
    </dataValidation>
    <dataValidation type="decimal" allowBlank="1" showInputMessage="1" showErrorMessage="1" sqref="Q17:Q89" xr:uid="{00000000-0002-0000-0100-000001000000}">
      <formula1>0</formula1>
      <formula2>20000</formula2>
    </dataValidation>
    <dataValidation type="list" allowBlank="1" showInputMessage="1" showErrorMessage="1" sqref="G5 E5" xr:uid="{00000000-0002-0000-0100-000002000000}">
      <formula1>"01,02,03,04,05,06,07,08,09,10,11,12"</formula1>
    </dataValidation>
  </dataValidations>
  <pageMargins left="0.7" right="0.7" top="0.78740157499999996" bottom="0.78740157499999996" header="0.3" footer="0.3"/>
  <pageSetup paperSize="9" scale="36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A15:Q100</xm:sqref>
        </x14:conditionalFormatting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8"/>
  <sheetViews>
    <sheetView showGridLines="0" showRuler="0" view="pageLayout" zoomScale="70" zoomScaleNormal="100" zoomScalePageLayoutView="70" workbookViewId="0">
      <selection activeCell="A2" sqref="A2:T2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4.2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48.75" customHeight="1" x14ac:dyDescent="0.25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</row>
    <row r="3" spans="1:20" ht="29.25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30.75" customHeight="1" x14ac:dyDescent="0.25">
      <c r="A4" s="257" t="str">
        <f>IF(OR(Úvod!H6="Pracovní smlouva",Úvod!H6="DPČ"),'pomocná data'!A7,'pomocná data'!A5)</f>
        <v>Nevyplňovat - pouze pro pracovníky zaměstnané na základě Pracovní smlouvy nebo DPČ.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"/>
      <c r="R4" s="25"/>
      <c r="S4" s="25"/>
      <c r="T4" s="25"/>
    </row>
    <row r="5" spans="1:20" ht="25.5" customHeight="1" thickBot="1" x14ac:dyDescent="0.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42.75" customHeight="1" thickBot="1" x14ac:dyDescent="0.35">
      <c r="A6" s="258" t="s">
        <v>2</v>
      </c>
      <c r="B6" s="259"/>
      <c r="C6" s="259"/>
      <c r="D6" s="261">
        <f>Úvod!C6</f>
        <v>0</v>
      </c>
      <c r="E6" s="261"/>
      <c r="F6" s="261"/>
      <c r="G6" s="259" t="s">
        <v>3</v>
      </c>
      <c r="H6" s="259"/>
      <c r="I6" s="260">
        <f>Úvod!H6</f>
        <v>0</v>
      </c>
      <c r="J6" s="260"/>
      <c r="K6" s="259" t="s">
        <v>4</v>
      </c>
      <c r="L6" s="259"/>
      <c r="M6" s="259"/>
      <c r="N6" s="261">
        <f>Úvod!M6</f>
        <v>0</v>
      </c>
      <c r="O6" s="261"/>
      <c r="P6" s="262"/>
      <c r="Q6" s="26"/>
      <c r="R6" s="26"/>
      <c r="S6" s="26"/>
      <c r="T6" s="26"/>
    </row>
    <row r="7" spans="1:20" ht="15.75" customHeight="1" thickBot="1" x14ac:dyDescent="0.3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6"/>
      <c r="R7" s="26"/>
      <c r="S7" s="26"/>
      <c r="T7" s="26"/>
    </row>
    <row r="8" spans="1:20" ht="57.75" customHeight="1" thickBot="1" x14ac:dyDescent="0.35">
      <c r="A8" s="276" t="s">
        <v>23</v>
      </c>
      <c r="B8" s="269"/>
      <c r="C8" s="113" t="s">
        <v>31</v>
      </c>
      <c r="D8" s="277" t="s">
        <v>29</v>
      </c>
      <c r="E8" s="278"/>
      <c r="F8" s="278" t="s">
        <v>24</v>
      </c>
      <c r="G8" s="280"/>
      <c r="H8" s="114" t="s">
        <v>37</v>
      </c>
      <c r="I8" s="269" t="s">
        <v>38</v>
      </c>
      <c r="J8" s="269"/>
      <c r="K8" s="269"/>
      <c r="L8" s="269" t="s">
        <v>35</v>
      </c>
      <c r="M8" s="269"/>
      <c r="N8" s="269" t="s">
        <v>36</v>
      </c>
      <c r="O8" s="269"/>
      <c r="P8" s="270"/>
      <c r="Q8" s="26"/>
      <c r="R8" s="26"/>
      <c r="S8" s="26"/>
      <c r="T8" s="26"/>
    </row>
    <row r="9" spans="1:20" ht="26.25" customHeight="1" x14ac:dyDescent="0.3">
      <c r="A9" s="273" t="s">
        <v>15</v>
      </c>
      <c r="B9" s="274"/>
      <c r="C9" s="65">
        <v>0</v>
      </c>
      <c r="D9" s="279">
        <f>CEILING(IF(Úvod!$H$6="Pracovní smlouva",C9*0.09,IF(Úvod!$H$6="DPČ",IF(C9&gt;3499,C9*0.09,0))),1)</f>
        <v>0</v>
      </c>
      <c r="E9" s="279"/>
      <c r="F9" s="281">
        <f>CEILING(IF(Úvod!$H$6="Pracovní smlouva",C9*0.248,IF(Úvod!$H$6="DPČ",IF(C9&gt;3499,C9*0.248,0))),1)</f>
        <v>0</v>
      </c>
      <c r="G9" s="281"/>
      <c r="H9" s="88">
        <f>'Pracovní výkaz'!E$10</f>
        <v>0</v>
      </c>
      <c r="I9" s="282">
        <f>'Pracovní výkaz'!E11</f>
        <v>0</v>
      </c>
      <c r="J9" s="282"/>
      <c r="K9" s="89"/>
      <c r="L9" s="275">
        <v>0</v>
      </c>
      <c r="M9" s="275"/>
      <c r="N9" s="271">
        <f>IFERROR((C9+D9+F9+L9)*I9/H9,0)</f>
        <v>0</v>
      </c>
      <c r="O9" s="271"/>
      <c r="P9" s="272"/>
      <c r="Q9" s="26"/>
      <c r="R9" s="26"/>
      <c r="S9" s="26"/>
      <c r="T9" s="26"/>
    </row>
    <row r="10" spans="1:20" ht="26.25" customHeight="1" x14ac:dyDescent="0.3">
      <c r="A10" s="283" t="s">
        <v>16</v>
      </c>
      <c r="B10" s="284"/>
      <c r="C10" s="66">
        <v>0</v>
      </c>
      <c r="D10" s="279">
        <f>CEILING(IF(Úvod!$H$6="Pracovní smlouva",C10*0.09,IF(Úvod!$H$6="DPČ",IF(C10&gt;3499,C10*0.09,0))),1)</f>
        <v>0</v>
      </c>
      <c r="E10" s="279"/>
      <c r="F10" s="279">
        <f>CEILING(IF(Úvod!$H$6="Pracovní smlouva",C10*0.248,IF(Úvod!$H$6="DPČ",IF(C10&gt;3499,C10*0.248,0))),1)</f>
        <v>0</v>
      </c>
      <c r="G10" s="279"/>
      <c r="H10" s="90">
        <f>'Pracovní výkaz'!G10</f>
        <v>0</v>
      </c>
      <c r="I10" s="290">
        <f>'Pracovní výkaz'!G11</f>
        <v>0</v>
      </c>
      <c r="J10" s="290"/>
      <c r="K10" s="91"/>
      <c r="L10" s="288">
        <v>0</v>
      </c>
      <c r="M10" s="288"/>
      <c r="N10" s="263">
        <f>IFERROR((C10+D10+F10+L10)*I10/H10,0)</f>
        <v>0</v>
      </c>
      <c r="O10" s="263"/>
      <c r="P10" s="264"/>
      <c r="Q10" s="26"/>
      <c r="R10" s="26"/>
      <c r="S10" s="26"/>
      <c r="T10" s="26"/>
    </row>
    <row r="11" spans="1:20" ht="26.25" customHeight="1" x14ac:dyDescent="0.3">
      <c r="A11" s="283" t="s">
        <v>17</v>
      </c>
      <c r="B11" s="284"/>
      <c r="C11" s="66">
        <v>0</v>
      </c>
      <c r="D11" s="279">
        <f>CEILING(IF(Úvod!$H$6="Pracovní smlouva",C11*0.09,IF(Úvod!$H$6="DPČ",IF(C11&gt;3499,C11*0.09,0))),1)</f>
        <v>0</v>
      </c>
      <c r="E11" s="279"/>
      <c r="F11" s="279">
        <f>CEILING(IF(Úvod!$H$6="Pracovní smlouva",C11*0.248,IF(Úvod!$H$6="DPČ",IF(C11&gt;3499,C11*0.248,0))),1)</f>
        <v>0</v>
      </c>
      <c r="G11" s="279"/>
      <c r="H11" s="90">
        <f>'Pracovní výkaz'!H10</f>
        <v>0</v>
      </c>
      <c r="I11" s="290">
        <f>'Pracovní výkaz'!H11</f>
        <v>0</v>
      </c>
      <c r="J11" s="290"/>
      <c r="K11" s="91"/>
      <c r="L11" s="288">
        <v>0</v>
      </c>
      <c r="M11" s="288"/>
      <c r="N11" s="263">
        <f>IFERROR((C11+D11+F11+L11)*I11/H11,0)</f>
        <v>0</v>
      </c>
      <c r="O11" s="263"/>
      <c r="P11" s="264"/>
      <c r="Q11" s="26"/>
      <c r="R11" s="26"/>
      <c r="S11" s="26"/>
      <c r="T11" s="26"/>
    </row>
    <row r="12" spans="1:20" ht="26.25" customHeight="1" x14ac:dyDescent="0.3">
      <c r="A12" s="283" t="s">
        <v>18</v>
      </c>
      <c r="B12" s="284"/>
      <c r="C12" s="66">
        <v>0</v>
      </c>
      <c r="D12" s="279">
        <f>CEILING(IF(Úvod!$H$6="Pracovní smlouva",C12*0.09,IF(Úvod!$H$6="DPČ",IF(C12&gt;3499,C12*0.09,0))),1)</f>
        <v>0</v>
      </c>
      <c r="E12" s="279"/>
      <c r="F12" s="279">
        <f>CEILING(IF(Úvod!$H$6="Pracovní smlouva",C12*0.248,IF(Úvod!$H$6="DPČ",IF(C12&gt;3499,C12*0.248,0))),1)</f>
        <v>0</v>
      </c>
      <c r="G12" s="279"/>
      <c r="H12" s="90">
        <f>'Pracovní výkaz'!I10</f>
        <v>0</v>
      </c>
      <c r="I12" s="290">
        <f>'Pracovní výkaz'!I11</f>
        <v>0</v>
      </c>
      <c r="J12" s="290"/>
      <c r="K12" s="91"/>
      <c r="L12" s="288">
        <v>0</v>
      </c>
      <c r="M12" s="288"/>
      <c r="N12" s="263">
        <f>IFERROR((C12+D12+F12+L12)*I12/H12,0)</f>
        <v>0</v>
      </c>
      <c r="O12" s="263"/>
      <c r="P12" s="264"/>
      <c r="Q12" s="26"/>
      <c r="R12" s="26"/>
      <c r="S12" s="26"/>
      <c r="T12" s="26"/>
    </row>
    <row r="13" spans="1:20" ht="26.25" customHeight="1" x14ac:dyDescent="0.3">
      <c r="A13" s="283" t="s">
        <v>19</v>
      </c>
      <c r="B13" s="284"/>
      <c r="C13" s="66">
        <v>0</v>
      </c>
      <c r="D13" s="279">
        <f>CEILING(IF(Úvod!$H$6="Pracovní smlouva",C13*0.09,IF(Úvod!$H$6="DPČ",IF(C13&gt;3499,C13*0.09,0))),1)</f>
        <v>0</v>
      </c>
      <c r="E13" s="279"/>
      <c r="F13" s="279">
        <f>CEILING(IF(Úvod!$H$6="Pracovní smlouva",C13*0.248,IF(Úvod!$H$6="DPČ",IF(C13&gt;3499,C13*0.248,0))),1)</f>
        <v>0</v>
      </c>
      <c r="G13" s="279"/>
      <c r="H13" s="90">
        <f>'Pracovní výkaz'!J10</f>
        <v>0</v>
      </c>
      <c r="I13" s="290">
        <f>'Pracovní výkaz'!J11</f>
        <v>0</v>
      </c>
      <c r="J13" s="290"/>
      <c r="K13" s="91"/>
      <c r="L13" s="288">
        <v>0</v>
      </c>
      <c r="M13" s="288"/>
      <c r="N13" s="263">
        <f>IFERROR((C13+D13+F13+L13)*I13/H13,0)</f>
        <v>0</v>
      </c>
      <c r="O13" s="263"/>
      <c r="P13" s="264"/>
      <c r="Q13" s="26"/>
      <c r="R13" s="26"/>
      <c r="S13" s="26"/>
      <c r="T13" s="26"/>
    </row>
    <row r="14" spans="1:20" ht="26.25" customHeight="1" x14ac:dyDescent="0.3">
      <c r="A14" s="283" t="s">
        <v>20</v>
      </c>
      <c r="B14" s="284"/>
      <c r="C14" s="66">
        <v>0</v>
      </c>
      <c r="D14" s="279">
        <f>CEILING(IF(Úvod!$H$6="Pracovní smlouva",C14*0.09,IF(Úvod!$H$6="DPČ",IF(C14&gt;3499,C14*0.09,0))),1)</f>
        <v>0</v>
      </c>
      <c r="E14" s="279"/>
      <c r="F14" s="279">
        <f>CEILING(IF(Úvod!$H$6="Pracovní smlouva",C14*0.248,IF(Úvod!$H$6="DPČ",IF(C14&gt;3499,C14*0.248,0))),1)</f>
        <v>0</v>
      </c>
      <c r="G14" s="279"/>
      <c r="H14" s="90">
        <f>'Pracovní výkaz'!K10</f>
        <v>0</v>
      </c>
      <c r="I14" s="290">
        <f>'Pracovní výkaz'!K11</f>
        <v>0</v>
      </c>
      <c r="J14" s="290"/>
      <c r="K14" s="91"/>
      <c r="L14" s="288">
        <v>0</v>
      </c>
      <c r="M14" s="288"/>
      <c r="N14" s="263">
        <f t="shared" ref="N14:N20" si="0">IFERROR((C14+D14+F14+L14)*I14/H14,0)</f>
        <v>0</v>
      </c>
      <c r="O14" s="263"/>
      <c r="P14" s="264"/>
      <c r="Q14" s="26"/>
      <c r="R14" s="26"/>
      <c r="S14" s="26"/>
      <c r="T14" s="26"/>
    </row>
    <row r="15" spans="1:20" ht="26.25" customHeight="1" x14ac:dyDescent="0.3">
      <c r="A15" s="283" t="s">
        <v>14</v>
      </c>
      <c r="B15" s="284"/>
      <c r="C15" s="66">
        <v>0</v>
      </c>
      <c r="D15" s="279">
        <f>CEILING(IF(Úvod!$H$6="Pracovní smlouva",C15*0.09,IF(Úvod!$H$6="DPČ",IF(C15&gt;3499,C15*0.09,0))),1)</f>
        <v>0</v>
      </c>
      <c r="E15" s="279"/>
      <c r="F15" s="279">
        <f>CEILING(IF(Úvod!$H$6="Pracovní smlouva",C15*0.248,IF(Úvod!$H$6="DPČ",IF(C15&gt;3499,C15*0.248,0))),1)</f>
        <v>0</v>
      </c>
      <c r="G15" s="279"/>
      <c r="H15" s="90">
        <f>'Pracovní výkaz'!L10</f>
        <v>0</v>
      </c>
      <c r="I15" s="290">
        <f>'Pracovní výkaz'!L11</f>
        <v>0</v>
      </c>
      <c r="J15" s="290"/>
      <c r="K15" s="91"/>
      <c r="L15" s="288">
        <v>0</v>
      </c>
      <c r="M15" s="288"/>
      <c r="N15" s="263">
        <f t="shared" si="0"/>
        <v>0</v>
      </c>
      <c r="O15" s="263"/>
      <c r="P15" s="264"/>
      <c r="Q15" s="26"/>
      <c r="R15" s="26"/>
      <c r="S15" s="26"/>
      <c r="T15" s="26"/>
    </row>
    <row r="16" spans="1:20" ht="26.25" customHeight="1" x14ac:dyDescent="0.3">
      <c r="A16" s="283" t="s">
        <v>10</v>
      </c>
      <c r="B16" s="284"/>
      <c r="C16" s="66">
        <v>0</v>
      </c>
      <c r="D16" s="279">
        <f>CEILING(IF(Úvod!$H$6="Pracovní smlouva",C16*0.09,IF(Úvod!$H$6="DPČ",IF(C16&gt;3499,C16*0.09,0))),1)</f>
        <v>0</v>
      </c>
      <c r="E16" s="279"/>
      <c r="F16" s="279">
        <f>CEILING(IF(Úvod!$H$6="Pracovní smlouva",C16*0.248,IF(Úvod!$H$6="DPČ",IF(C16&gt;3499,C16*0.248,0))),1)</f>
        <v>0</v>
      </c>
      <c r="G16" s="279"/>
      <c r="H16" s="90">
        <f>'Pracovní výkaz'!M10</f>
        <v>0</v>
      </c>
      <c r="I16" s="290">
        <f>'Pracovní výkaz'!M11</f>
        <v>0</v>
      </c>
      <c r="J16" s="290"/>
      <c r="K16" s="91"/>
      <c r="L16" s="288">
        <v>0</v>
      </c>
      <c r="M16" s="288"/>
      <c r="N16" s="263">
        <f t="shared" si="0"/>
        <v>0</v>
      </c>
      <c r="O16" s="263"/>
      <c r="P16" s="264"/>
      <c r="Q16" s="26"/>
      <c r="R16" s="26"/>
      <c r="S16" s="26"/>
      <c r="T16" s="26"/>
    </row>
    <row r="17" spans="1:20" ht="26.25" customHeight="1" x14ac:dyDescent="0.3">
      <c r="A17" s="283" t="s">
        <v>11</v>
      </c>
      <c r="B17" s="284"/>
      <c r="C17" s="66">
        <v>0</v>
      </c>
      <c r="D17" s="279">
        <f>CEILING(IF(Úvod!$H$6="Pracovní smlouva",C17*0.09,IF(Úvod!$H$6="DPČ",IF(C17&gt;3499,C17*0.09,0))),1)</f>
        <v>0</v>
      </c>
      <c r="E17" s="279"/>
      <c r="F17" s="279">
        <f>CEILING(IF(Úvod!$H$6="Pracovní smlouva",C17*0.248,IF(Úvod!$H$6="DPČ",IF(C17&gt;3499,C17*0.248,0))),1)</f>
        <v>0</v>
      </c>
      <c r="G17" s="279"/>
      <c r="H17" s="90">
        <f>'Pracovní výkaz'!N10</f>
        <v>0</v>
      </c>
      <c r="I17" s="290">
        <f>'Pracovní výkaz'!N11</f>
        <v>0</v>
      </c>
      <c r="J17" s="290"/>
      <c r="K17" s="91"/>
      <c r="L17" s="288">
        <v>0</v>
      </c>
      <c r="M17" s="288"/>
      <c r="N17" s="263">
        <f t="shared" si="0"/>
        <v>0</v>
      </c>
      <c r="O17" s="263"/>
      <c r="P17" s="264"/>
      <c r="Q17" s="26"/>
      <c r="R17" s="26"/>
      <c r="S17" s="26"/>
      <c r="T17" s="26"/>
    </row>
    <row r="18" spans="1:20" ht="26.25" customHeight="1" x14ac:dyDescent="0.3">
      <c r="A18" s="283" t="s">
        <v>25</v>
      </c>
      <c r="B18" s="284"/>
      <c r="C18" s="66">
        <v>0</v>
      </c>
      <c r="D18" s="279">
        <f>CEILING(IF(Úvod!$H$6="Pracovní smlouva",C18*0.09,IF(Úvod!$H$6="DPČ",IF(C18&gt;3499,C18*0.09,0))),1)</f>
        <v>0</v>
      </c>
      <c r="E18" s="279"/>
      <c r="F18" s="279">
        <f>CEILING(IF(Úvod!$H$6="Pracovní smlouva",C18*0.248,IF(Úvod!$H$6="DPČ",IF(C18&gt;3499,C18*0.248,0))),1)</f>
        <v>0</v>
      </c>
      <c r="G18" s="279"/>
      <c r="H18" s="90">
        <f>'Pracovní výkaz'!O10</f>
        <v>0</v>
      </c>
      <c r="I18" s="290">
        <f>'Pracovní výkaz'!O11</f>
        <v>0</v>
      </c>
      <c r="J18" s="290"/>
      <c r="K18" s="91"/>
      <c r="L18" s="288">
        <v>0</v>
      </c>
      <c r="M18" s="288"/>
      <c r="N18" s="263">
        <f t="shared" si="0"/>
        <v>0</v>
      </c>
      <c r="O18" s="263"/>
      <c r="P18" s="264"/>
      <c r="Q18" s="26"/>
      <c r="R18" s="26"/>
      <c r="S18" s="26"/>
      <c r="T18" s="26"/>
    </row>
    <row r="19" spans="1:20" ht="26.25" customHeight="1" x14ac:dyDescent="0.3">
      <c r="A19" s="283" t="s">
        <v>12</v>
      </c>
      <c r="B19" s="284"/>
      <c r="C19" s="66">
        <v>0</v>
      </c>
      <c r="D19" s="279">
        <f>CEILING(IF(Úvod!$H$6="Pracovní smlouva",C19*0.09,IF(Úvod!$H$6="DPČ",IF(C19&gt;3499,C19*0.09,0))),1)</f>
        <v>0</v>
      </c>
      <c r="E19" s="279"/>
      <c r="F19" s="279">
        <f>CEILING(IF(Úvod!$H$6="Pracovní smlouva",C19*0.248,IF(Úvod!$H$6="DPČ",IF(C19&gt;3499,C19*0.248,0))),1)</f>
        <v>0</v>
      </c>
      <c r="G19" s="279"/>
      <c r="H19" s="90">
        <f>'Pracovní výkaz'!P10</f>
        <v>0</v>
      </c>
      <c r="I19" s="290">
        <f>'Pracovní výkaz'!P11</f>
        <v>0</v>
      </c>
      <c r="J19" s="290"/>
      <c r="K19" s="91"/>
      <c r="L19" s="288">
        <v>0</v>
      </c>
      <c r="M19" s="288"/>
      <c r="N19" s="263">
        <f t="shared" si="0"/>
        <v>0</v>
      </c>
      <c r="O19" s="263"/>
      <c r="P19" s="264"/>
      <c r="Q19" s="26"/>
      <c r="R19" s="26"/>
      <c r="S19" s="26"/>
      <c r="T19" s="26"/>
    </row>
    <row r="20" spans="1:20" ht="26.25" customHeight="1" thickBot="1" x14ac:dyDescent="0.35">
      <c r="A20" s="285" t="s">
        <v>13</v>
      </c>
      <c r="B20" s="286"/>
      <c r="C20" s="109">
        <v>0</v>
      </c>
      <c r="D20" s="289">
        <f>CEILING(IF(Úvod!$H$6="Pracovní smlouva",C20*0.09,IF(Úvod!$H$6="DPČ",IF(C20&gt;3499,C20*0.09,0))),1)</f>
        <v>0</v>
      </c>
      <c r="E20" s="289"/>
      <c r="F20" s="289">
        <f>CEILING(IF(Úvod!$H$6="Pracovní smlouva",C20*0.248,IF(Úvod!$H$6="DPČ",IF(C20&gt;3499,C20*0.248,0))),1)</f>
        <v>0</v>
      </c>
      <c r="G20" s="289"/>
      <c r="H20" s="110">
        <f>'Pracovní výkaz'!Q10</f>
        <v>0</v>
      </c>
      <c r="I20" s="296">
        <f>'Pracovní výkaz'!Q11</f>
        <v>0</v>
      </c>
      <c r="J20" s="296"/>
      <c r="K20" s="93"/>
      <c r="L20" s="287">
        <v>0</v>
      </c>
      <c r="M20" s="287"/>
      <c r="N20" s="265">
        <f t="shared" si="0"/>
        <v>0</v>
      </c>
      <c r="O20" s="265"/>
      <c r="P20" s="266"/>
      <c r="Q20" s="26"/>
      <c r="R20" s="26"/>
      <c r="S20" s="26"/>
      <c r="T20" s="26"/>
    </row>
    <row r="21" spans="1:20" ht="26.25" customHeight="1" thickBot="1" x14ac:dyDescent="0.35">
      <c r="A21" s="291" t="s">
        <v>26</v>
      </c>
      <c r="B21" s="292"/>
      <c r="C21" s="111">
        <f>SUM(C9:C20)</f>
        <v>0</v>
      </c>
      <c r="D21" s="299">
        <f>SUM(D9:E20)</f>
        <v>0</v>
      </c>
      <c r="E21" s="299"/>
      <c r="F21" s="299">
        <f>SUM(F9:G20)</f>
        <v>0</v>
      </c>
      <c r="G21" s="299"/>
      <c r="H21" s="112">
        <f>SUM(H9:H20)</f>
        <v>0</v>
      </c>
      <c r="I21" s="297">
        <f>SUM(I9:J20)</f>
        <v>0</v>
      </c>
      <c r="J21" s="298"/>
      <c r="K21" s="298"/>
      <c r="L21" s="267">
        <f>SUM(L9:M20)</f>
        <v>0</v>
      </c>
      <c r="M21" s="267"/>
      <c r="N21" s="267">
        <f>SUM(N9:P20)</f>
        <v>0</v>
      </c>
      <c r="O21" s="267"/>
      <c r="P21" s="268"/>
      <c r="Q21" s="26"/>
      <c r="R21" s="26"/>
      <c r="S21" s="26"/>
      <c r="T21" s="26"/>
    </row>
    <row r="22" spans="1:20" ht="15" customHeight="1" x14ac:dyDescent="0.25">
      <c r="A22" s="293"/>
      <c r="B22" s="29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</row>
    <row r="23" spans="1:20" ht="15" customHeight="1" x14ac:dyDescent="0.25">
      <c r="A23" s="5"/>
      <c r="B23" s="9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20.25" customHeight="1" x14ac:dyDescent="0.25">
      <c r="A24" s="295" t="s">
        <v>108</v>
      </c>
      <c r="B24" s="295"/>
      <c r="C24" s="295"/>
      <c r="D24" s="29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5"/>
      <c r="R24" s="5"/>
      <c r="S24" s="5"/>
      <c r="T24" s="5"/>
    </row>
    <row r="25" spans="1:20" x14ac:dyDescent="0.25">
      <c r="A25" s="5"/>
      <c r="B25" s="9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5"/>
      <c r="B26" s="6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"/>
      <c r="R26" s="1"/>
      <c r="S26" s="1"/>
      <c r="T26" s="1"/>
    </row>
    <row r="27" spans="1:20" ht="15.75" customHeight="1" x14ac:dyDescent="0.25">
      <c r="A27" s="5"/>
      <c r="B27" s="6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"/>
      <c r="R27" s="1"/>
      <c r="S27" s="1"/>
      <c r="T27" s="1"/>
    </row>
    <row r="28" spans="1:20" ht="15.75" thickBot="1" x14ac:dyDescent="0.3">
      <c r="A28" s="5"/>
      <c r="B28" s="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"/>
      <c r="R28" s="1"/>
      <c r="S28" s="1"/>
      <c r="T28" s="1"/>
    </row>
    <row r="29" spans="1:20" ht="15.75" thickBot="1" x14ac:dyDescent="0.3">
      <c r="A29" s="5"/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7" t="s">
        <v>8</v>
      </c>
      <c r="R29" s="9"/>
      <c r="S29" s="10"/>
    </row>
    <row r="30" spans="1:20" x14ac:dyDescent="0.25">
      <c r="A30" s="5"/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1"/>
      <c r="R30" s="12"/>
      <c r="S30" s="13"/>
    </row>
    <row r="31" spans="1:20" ht="15.75" thickBot="1" x14ac:dyDescent="0.3">
      <c r="A31" s="5"/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4"/>
      <c r="R31" s="15"/>
      <c r="S31" s="16"/>
    </row>
    <row r="32" spans="1:20" x14ac:dyDescent="0.25">
      <c r="A32" s="3"/>
      <c r="B32" s="3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abqXvyTwp7QQZmR2NWbsMZ7muOTOEfcOs+dvqMRfp4Bt6/1Wp0W0jdNCXXTTinmP4hAH4elD/q3GoUxBsbkyag==" saltValue="bfRkj//ZbJmagFmkNQTyCg==" spinCount="100000" sheet="1" objects="1" scenarios="1"/>
  <mergeCells count="94"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N8:P8"/>
    <mergeCell ref="N9:P9"/>
    <mergeCell ref="N10:P10"/>
    <mergeCell ref="N11:P11"/>
    <mergeCell ref="N18:P18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A4:P4"/>
    <mergeCell ref="A6:C6"/>
    <mergeCell ref="I6:J6"/>
    <mergeCell ref="K6:M6"/>
    <mergeCell ref="N6:P6"/>
    <mergeCell ref="G6:H6"/>
    <mergeCell ref="D6:F6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A21:P21 K9:P20 A8:P8 A9:I20</xm:sqref>
        </x14:conditionalFormatting>
        <x14:conditionalFormatting xmlns:xm="http://schemas.microsoft.com/office/excel/2006/main"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 D9:E9</xm:sqref>
        </x14:conditionalFormatting>
        <x14:conditionalFormatting xmlns:xm="http://schemas.microsoft.com/office/excel/2006/main"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A10:V10 D9:E9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26"/>
  <sheetViews>
    <sheetView showGridLines="0" showRuler="0" view="pageLayout" zoomScale="70" zoomScaleNormal="40" zoomScalePageLayoutView="70" workbookViewId="0">
      <selection activeCell="Q21" sqref="Q21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8.7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 ht="26.25" customHeight="1" x14ac:dyDescent="0.25">
      <c r="A2" s="294" t="s">
        <v>57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</row>
    <row r="3" spans="1:16" ht="26.25" customHeight="1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26.25" customHeight="1" x14ac:dyDescent="0.25">
      <c r="A4" s="257" t="str">
        <f>IF(OR(Úvod!H6="Pracovní smlouva",Úvod!H6="DPČ"),'pomocná data'!A6,'pomocná data'!A7)</f>
        <v>Vyplňte prosím zeleně podbarvené pole.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6" ht="26.25" customHeight="1" thickBot="1" x14ac:dyDescent="0.3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6"/>
      <c r="M5" s="25"/>
      <c r="N5" s="25"/>
      <c r="O5" s="25"/>
      <c r="P5" s="25"/>
    </row>
    <row r="6" spans="1:16" ht="49.5" customHeight="1" thickBot="1" x14ac:dyDescent="0.3">
      <c r="A6" s="258" t="s">
        <v>2</v>
      </c>
      <c r="B6" s="259"/>
      <c r="C6" s="259"/>
      <c r="D6" s="305">
        <f>Úvod!C6</f>
        <v>0</v>
      </c>
      <c r="E6" s="306"/>
      <c r="F6" s="302" t="s">
        <v>3</v>
      </c>
      <c r="G6" s="303"/>
      <c r="H6" s="303"/>
      <c r="I6" s="304"/>
      <c r="J6" s="260">
        <f>Úvod!H6</f>
        <v>0</v>
      </c>
      <c r="K6" s="260"/>
      <c r="L6" s="302" t="s">
        <v>4</v>
      </c>
      <c r="M6" s="304"/>
      <c r="N6" s="305">
        <f>Úvod!M6</f>
        <v>0</v>
      </c>
      <c r="O6" s="310"/>
      <c r="P6" s="311"/>
    </row>
    <row r="7" spans="1:16" ht="26.25" customHeight="1" thickBot="1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 ht="43.5" customHeight="1" x14ac:dyDescent="0.25">
      <c r="A8" s="312" t="s">
        <v>23</v>
      </c>
      <c r="B8" s="313"/>
      <c r="C8" s="313" t="s">
        <v>27</v>
      </c>
      <c r="D8" s="313"/>
      <c r="E8" s="313" t="s">
        <v>28</v>
      </c>
      <c r="F8" s="313"/>
      <c r="G8" s="313" t="s">
        <v>32</v>
      </c>
      <c r="H8" s="313"/>
      <c r="I8" s="313"/>
      <c r="J8" s="313" t="s">
        <v>29</v>
      </c>
      <c r="K8" s="313"/>
      <c r="L8" s="313" t="s">
        <v>24</v>
      </c>
      <c r="M8" s="313"/>
      <c r="N8" s="313" t="s">
        <v>36</v>
      </c>
      <c r="O8" s="313"/>
      <c r="P8" s="314"/>
    </row>
    <row r="9" spans="1:16" ht="26.25" customHeight="1" x14ac:dyDescent="0.25">
      <c r="A9" s="283" t="s">
        <v>15</v>
      </c>
      <c r="B9" s="284"/>
      <c r="C9" s="307">
        <v>0</v>
      </c>
      <c r="D9" s="307"/>
      <c r="E9" s="315">
        <f>'Pracovní výkaz'!E11:F11</f>
        <v>0</v>
      </c>
      <c r="F9" s="315"/>
      <c r="G9" s="316">
        <f>C9*E9</f>
        <v>0</v>
      </c>
      <c r="H9" s="316"/>
      <c r="I9" s="316"/>
      <c r="J9" s="300">
        <f>CEILING(IF(G9&gt;10000,G9*0.09,0),1)</f>
        <v>0</v>
      </c>
      <c r="K9" s="300"/>
      <c r="L9" s="300">
        <f>CEILING(IF(G9&gt;10000,G9*0.248,0),1)</f>
        <v>0</v>
      </c>
      <c r="M9" s="300"/>
      <c r="N9" s="300">
        <f>SUM(G9:M9)</f>
        <v>0</v>
      </c>
      <c r="O9" s="300"/>
      <c r="P9" s="301"/>
    </row>
    <row r="10" spans="1:16" ht="26.25" customHeight="1" x14ac:dyDescent="0.25">
      <c r="A10" s="283" t="s">
        <v>16</v>
      </c>
      <c r="B10" s="284"/>
      <c r="C10" s="307">
        <v>0</v>
      </c>
      <c r="D10" s="307"/>
      <c r="E10" s="315">
        <f>'Pracovní výkaz'!G11</f>
        <v>0</v>
      </c>
      <c r="F10" s="315"/>
      <c r="G10" s="316">
        <f>C10*E10</f>
        <v>0</v>
      </c>
      <c r="H10" s="316"/>
      <c r="I10" s="316"/>
      <c r="J10" s="300">
        <f t="shared" ref="J10:J20" si="0">CEILING(IF(G10&gt;10000,G10*0.09,0),1)</f>
        <v>0</v>
      </c>
      <c r="K10" s="300"/>
      <c r="L10" s="300">
        <f t="shared" ref="L10:L20" si="1">CEILING(IF(G10&gt;10000,G10*0.248,0),1)</f>
        <v>0</v>
      </c>
      <c r="M10" s="300"/>
      <c r="N10" s="300">
        <f t="shared" ref="N10:N20" si="2">SUM(G10:M10)</f>
        <v>0</v>
      </c>
      <c r="O10" s="300"/>
      <c r="P10" s="301"/>
    </row>
    <row r="11" spans="1:16" ht="26.25" customHeight="1" x14ac:dyDescent="0.25">
      <c r="A11" s="283" t="s">
        <v>17</v>
      </c>
      <c r="B11" s="284"/>
      <c r="C11" s="307">
        <v>0</v>
      </c>
      <c r="D11" s="307"/>
      <c r="E11" s="315">
        <f>'Pracovní výkaz'!H11</f>
        <v>0</v>
      </c>
      <c r="F11" s="315"/>
      <c r="G11" s="316">
        <f t="shared" ref="G11:G20" si="3">C11*E11</f>
        <v>0</v>
      </c>
      <c r="H11" s="316"/>
      <c r="I11" s="316"/>
      <c r="J11" s="300">
        <f t="shared" si="0"/>
        <v>0</v>
      </c>
      <c r="K11" s="300"/>
      <c r="L11" s="300">
        <f t="shared" si="1"/>
        <v>0</v>
      </c>
      <c r="M11" s="300"/>
      <c r="N11" s="300">
        <f t="shared" si="2"/>
        <v>0</v>
      </c>
      <c r="O11" s="300"/>
      <c r="P11" s="301"/>
    </row>
    <row r="12" spans="1:16" ht="26.25" customHeight="1" x14ac:dyDescent="0.25">
      <c r="A12" s="283" t="s">
        <v>18</v>
      </c>
      <c r="B12" s="284"/>
      <c r="C12" s="307">
        <v>0</v>
      </c>
      <c r="D12" s="307"/>
      <c r="E12" s="315">
        <f>'Pracovní výkaz'!I11</f>
        <v>0</v>
      </c>
      <c r="F12" s="315"/>
      <c r="G12" s="316">
        <f t="shared" si="3"/>
        <v>0</v>
      </c>
      <c r="H12" s="316"/>
      <c r="I12" s="316"/>
      <c r="J12" s="300">
        <f t="shared" si="0"/>
        <v>0</v>
      </c>
      <c r="K12" s="300"/>
      <c r="L12" s="300">
        <f t="shared" si="1"/>
        <v>0</v>
      </c>
      <c r="M12" s="300"/>
      <c r="N12" s="300">
        <f t="shared" si="2"/>
        <v>0</v>
      </c>
      <c r="O12" s="300"/>
      <c r="P12" s="301"/>
    </row>
    <row r="13" spans="1:16" ht="26.25" customHeight="1" x14ac:dyDescent="0.25">
      <c r="A13" s="283" t="s">
        <v>19</v>
      </c>
      <c r="B13" s="284"/>
      <c r="C13" s="307">
        <v>0</v>
      </c>
      <c r="D13" s="307"/>
      <c r="E13" s="315">
        <f>'Pracovní výkaz'!J11</f>
        <v>0</v>
      </c>
      <c r="F13" s="315"/>
      <c r="G13" s="316">
        <f t="shared" si="3"/>
        <v>0</v>
      </c>
      <c r="H13" s="316"/>
      <c r="I13" s="316"/>
      <c r="J13" s="300">
        <f t="shared" si="0"/>
        <v>0</v>
      </c>
      <c r="K13" s="300"/>
      <c r="L13" s="300">
        <f t="shared" si="1"/>
        <v>0</v>
      </c>
      <c r="M13" s="300"/>
      <c r="N13" s="300">
        <f t="shared" si="2"/>
        <v>0</v>
      </c>
      <c r="O13" s="300"/>
      <c r="P13" s="301"/>
    </row>
    <row r="14" spans="1:16" ht="26.25" customHeight="1" x14ac:dyDescent="0.25">
      <c r="A14" s="283" t="s">
        <v>20</v>
      </c>
      <c r="B14" s="284"/>
      <c r="C14" s="307">
        <v>0</v>
      </c>
      <c r="D14" s="307"/>
      <c r="E14" s="315">
        <f>'Pracovní výkaz'!K11</f>
        <v>0</v>
      </c>
      <c r="F14" s="315"/>
      <c r="G14" s="316">
        <f t="shared" si="3"/>
        <v>0</v>
      </c>
      <c r="H14" s="316"/>
      <c r="I14" s="316"/>
      <c r="J14" s="300">
        <f t="shared" si="0"/>
        <v>0</v>
      </c>
      <c r="K14" s="300"/>
      <c r="L14" s="300">
        <f t="shared" si="1"/>
        <v>0</v>
      </c>
      <c r="M14" s="300"/>
      <c r="N14" s="300">
        <f t="shared" si="2"/>
        <v>0</v>
      </c>
      <c r="O14" s="300"/>
      <c r="P14" s="301"/>
    </row>
    <row r="15" spans="1:16" ht="26.25" customHeight="1" x14ac:dyDescent="0.25">
      <c r="A15" s="283" t="s">
        <v>14</v>
      </c>
      <c r="B15" s="284"/>
      <c r="C15" s="307">
        <v>0</v>
      </c>
      <c r="D15" s="307"/>
      <c r="E15" s="315">
        <f>'Pracovní výkaz'!L11</f>
        <v>0</v>
      </c>
      <c r="F15" s="315"/>
      <c r="G15" s="316">
        <f t="shared" si="3"/>
        <v>0</v>
      </c>
      <c r="H15" s="316"/>
      <c r="I15" s="316"/>
      <c r="J15" s="300">
        <f t="shared" si="0"/>
        <v>0</v>
      </c>
      <c r="K15" s="300"/>
      <c r="L15" s="300">
        <f t="shared" si="1"/>
        <v>0</v>
      </c>
      <c r="M15" s="300"/>
      <c r="N15" s="300">
        <f t="shared" si="2"/>
        <v>0</v>
      </c>
      <c r="O15" s="300"/>
      <c r="P15" s="301"/>
    </row>
    <row r="16" spans="1:16" ht="26.25" customHeight="1" x14ac:dyDescent="0.25">
      <c r="A16" s="283" t="s">
        <v>10</v>
      </c>
      <c r="B16" s="284"/>
      <c r="C16" s="307">
        <v>0</v>
      </c>
      <c r="D16" s="307"/>
      <c r="E16" s="315">
        <f>'Pracovní výkaz'!M11</f>
        <v>0</v>
      </c>
      <c r="F16" s="315"/>
      <c r="G16" s="316">
        <f t="shared" si="3"/>
        <v>0</v>
      </c>
      <c r="H16" s="316"/>
      <c r="I16" s="316"/>
      <c r="J16" s="300">
        <f t="shared" si="0"/>
        <v>0</v>
      </c>
      <c r="K16" s="300"/>
      <c r="L16" s="300">
        <f t="shared" si="1"/>
        <v>0</v>
      </c>
      <c r="M16" s="300"/>
      <c r="N16" s="300">
        <f t="shared" si="2"/>
        <v>0</v>
      </c>
      <c r="O16" s="300"/>
      <c r="P16" s="301"/>
    </row>
    <row r="17" spans="1:16" ht="26.25" customHeight="1" x14ac:dyDescent="0.25">
      <c r="A17" s="283" t="s">
        <v>11</v>
      </c>
      <c r="B17" s="284"/>
      <c r="C17" s="307">
        <v>0</v>
      </c>
      <c r="D17" s="307"/>
      <c r="E17" s="315">
        <f>'Pracovní výkaz'!N11</f>
        <v>0</v>
      </c>
      <c r="F17" s="315"/>
      <c r="G17" s="316">
        <f t="shared" si="3"/>
        <v>0</v>
      </c>
      <c r="H17" s="316"/>
      <c r="I17" s="316"/>
      <c r="J17" s="300">
        <f t="shared" si="0"/>
        <v>0</v>
      </c>
      <c r="K17" s="300"/>
      <c r="L17" s="300">
        <f t="shared" si="1"/>
        <v>0</v>
      </c>
      <c r="M17" s="300"/>
      <c r="N17" s="300">
        <f t="shared" si="2"/>
        <v>0</v>
      </c>
      <c r="O17" s="300"/>
      <c r="P17" s="301"/>
    </row>
    <row r="18" spans="1:16" ht="26.25" customHeight="1" x14ac:dyDescent="0.25">
      <c r="A18" s="283" t="s">
        <v>25</v>
      </c>
      <c r="B18" s="284"/>
      <c r="C18" s="307">
        <v>0</v>
      </c>
      <c r="D18" s="307"/>
      <c r="E18" s="315">
        <f>'Pracovní výkaz'!O11</f>
        <v>0</v>
      </c>
      <c r="F18" s="315"/>
      <c r="G18" s="316">
        <f t="shared" si="3"/>
        <v>0</v>
      </c>
      <c r="H18" s="316"/>
      <c r="I18" s="316"/>
      <c r="J18" s="300">
        <f t="shared" si="0"/>
        <v>0</v>
      </c>
      <c r="K18" s="300"/>
      <c r="L18" s="300">
        <f t="shared" si="1"/>
        <v>0</v>
      </c>
      <c r="M18" s="300"/>
      <c r="N18" s="300">
        <f t="shared" si="2"/>
        <v>0</v>
      </c>
      <c r="O18" s="300"/>
      <c r="P18" s="301"/>
    </row>
    <row r="19" spans="1:16" ht="26.25" customHeight="1" x14ac:dyDescent="0.25">
      <c r="A19" s="283" t="s">
        <v>12</v>
      </c>
      <c r="B19" s="284"/>
      <c r="C19" s="307">
        <v>0</v>
      </c>
      <c r="D19" s="307"/>
      <c r="E19" s="315">
        <f>'Pracovní výkaz'!P11</f>
        <v>0</v>
      </c>
      <c r="F19" s="315"/>
      <c r="G19" s="316">
        <f t="shared" si="3"/>
        <v>0</v>
      </c>
      <c r="H19" s="316"/>
      <c r="I19" s="316"/>
      <c r="J19" s="300">
        <f t="shared" si="0"/>
        <v>0</v>
      </c>
      <c r="K19" s="300"/>
      <c r="L19" s="300">
        <f t="shared" si="1"/>
        <v>0</v>
      </c>
      <c r="M19" s="300"/>
      <c r="N19" s="300">
        <f t="shared" si="2"/>
        <v>0</v>
      </c>
      <c r="O19" s="300"/>
      <c r="P19" s="301"/>
    </row>
    <row r="20" spans="1:16" ht="26.25" customHeight="1" x14ac:dyDescent="0.25">
      <c r="A20" s="283" t="s">
        <v>13</v>
      </c>
      <c r="B20" s="284"/>
      <c r="C20" s="307">
        <v>0</v>
      </c>
      <c r="D20" s="307"/>
      <c r="E20" s="315">
        <f>'Pracovní výkaz'!Q11</f>
        <v>0</v>
      </c>
      <c r="F20" s="315"/>
      <c r="G20" s="316">
        <f t="shared" si="3"/>
        <v>0</v>
      </c>
      <c r="H20" s="316"/>
      <c r="I20" s="316"/>
      <c r="J20" s="300">
        <f t="shared" si="0"/>
        <v>0</v>
      </c>
      <c r="K20" s="300"/>
      <c r="L20" s="300">
        <f t="shared" si="1"/>
        <v>0</v>
      </c>
      <c r="M20" s="300"/>
      <c r="N20" s="300">
        <f t="shared" si="2"/>
        <v>0</v>
      </c>
      <c r="O20" s="300"/>
      <c r="P20" s="301"/>
    </row>
    <row r="21" spans="1:16" ht="26.25" customHeight="1" thickBot="1" x14ac:dyDescent="0.3">
      <c r="A21" s="318" t="s">
        <v>26</v>
      </c>
      <c r="B21" s="319"/>
      <c r="C21" s="325">
        <f>SUM(D9:D20)</f>
        <v>0</v>
      </c>
      <c r="D21" s="325"/>
      <c r="E21" s="320">
        <f>SUM(E9:F20)</f>
        <v>0</v>
      </c>
      <c r="F21" s="321"/>
      <c r="G21" s="322">
        <f>SUM(G9:I20)</f>
        <v>0</v>
      </c>
      <c r="H21" s="323"/>
      <c r="I21" s="323"/>
      <c r="J21" s="308">
        <f>SUM(J9:K20)</f>
        <v>0</v>
      </c>
      <c r="K21" s="324"/>
      <c r="L21" s="308">
        <f>SUM(L9:M20)</f>
        <v>0</v>
      </c>
      <c r="M21" s="324"/>
      <c r="N21" s="308">
        <f>SUM(N9:O20)</f>
        <v>0</v>
      </c>
      <c r="O21" s="308"/>
      <c r="P21" s="309"/>
    </row>
    <row r="22" spans="1:16" ht="26.25" customHeight="1" x14ac:dyDescent="0.25">
      <c r="A22" s="317"/>
      <c r="B22" s="317"/>
      <c r="C22" s="85"/>
      <c r="D22" s="25"/>
      <c r="E22" s="25"/>
      <c r="F22" s="25"/>
      <c r="G22" s="25"/>
      <c r="H22" s="25"/>
      <c r="I22" s="25"/>
      <c r="J22" s="25"/>
      <c r="K22" s="25"/>
      <c r="L22" s="32"/>
      <c r="M22" s="25"/>
      <c r="N22" s="25"/>
      <c r="O22" s="25"/>
      <c r="P22" s="25"/>
    </row>
    <row r="23" spans="1:16" ht="26.25" customHeight="1" x14ac:dyDescent="0.2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</row>
    <row r="24" spans="1:16" ht="26.25" customHeight="1" x14ac:dyDescent="0.2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5" spans="1:16" ht="26.25" customHeight="1" x14ac:dyDescent="0.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spans="1:16" ht="26.25" customHeight="1" x14ac:dyDescent="0.25"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</row>
  </sheetData>
  <sheetProtection algorithmName="SHA-512" hashValue="w4ndM6PTyhD+GkStQ/WYQqllQosTywSIp2IzIbj+OQVPUyt1f2pVUH2i5EOlyITR4E+A/xS1zTlbPxuvxo4R3w==" saltValue="NBOMKC8f1Cj8+1rUaTFHVQ==" spinCount="100000" sheet="1" objects="1" scenarios="1"/>
  <mergeCells count="107"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8" t="s">
        <v>23</v>
      </c>
      <c r="C1" s="17" t="s">
        <v>78</v>
      </c>
      <c r="D1" s="17" t="s">
        <v>79</v>
      </c>
      <c r="E1" s="17" t="s">
        <v>80</v>
      </c>
    </row>
    <row r="2" spans="1:9" ht="15.75" thickBot="1" x14ac:dyDescent="0.3">
      <c r="A2" t="s">
        <v>30</v>
      </c>
      <c r="B2" s="19" t="s">
        <v>15</v>
      </c>
      <c r="C2" s="22">
        <f>IFERROR('Pracovní smlouva_nebo_DPČ'!N9,0)</f>
        <v>0</v>
      </c>
      <c r="D2" s="22">
        <f>IFERROR(DPP!N9,0)</f>
        <v>0</v>
      </c>
      <c r="E2" s="22">
        <f t="shared" ref="E2:E13" si="0">IFERROR(SUM(C2:D2),0)</f>
        <v>0</v>
      </c>
      <c r="F2" s="23" t="str">
        <f>IF(AND(C2&gt;0,D2=0),"V POŘÁDKU","CHYBA")</f>
        <v>CHYBA</v>
      </c>
      <c r="G2" s="23" t="str">
        <f>IF(AND(D2&gt;0.1,C2=0),"V POŘÁDKU","CHYBA")</f>
        <v>CHYBA</v>
      </c>
      <c r="H2" s="23" t="str">
        <f>IF(F2=G2,$A$8,$A$9)</f>
        <v>CHYBA</v>
      </c>
      <c r="I2" s="24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8" t="s">
        <v>16</v>
      </c>
      <c r="C3" s="22">
        <f>IFERROR('Pracovní smlouva_nebo_DPČ'!N10,0)</f>
        <v>0</v>
      </c>
      <c r="D3" s="22">
        <f>IFERROR(DPP!N10,0)</f>
        <v>0</v>
      </c>
      <c r="E3" s="22">
        <f t="shared" si="0"/>
        <v>0</v>
      </c>
      <c r="F3" s="24" t="str">
        <f t="shared" ref="F3:F13" si="1">IF(AND(C3&gt;0,D3=0),"V POŘÁDKU","CHYBA")</f>
        <v>CHYBA</v>
      </c>
      <c r="G3" s="24" t="str">
        <f t="shared" ref="G3:G13" si="2">IF(AND(D3&gt;0.1,C3=0),"V POŘÁDKU","CHYBA")</f>
        <v>CHYBA</v>
      </c>
      <c r="H3" s="23" t="str">
        <f>IF(F3=G3,$A$8,$A$9)</f>
        <v>CHYBA</v>
      </c>
      <c r="I3" s="24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8" t="s">
        <v>17</v>
      </c>
      <c r="C4" s="22">
        <f>IFERROR('Pracovní smlouva_nebo_DPČ'!N11,0)</f>
        <v>0</v>
      </c>
      <c r="D4" s="22">
        <f>IFERROR(DPP!N11,0)</f>
        <v>0</v>
      </c>
      <c r="E4" s="22">
        <f t="shared" si="0"/>
        <v>0</v>
      </c>
      <c r="F4" s="24" t="str">
        <f t="shared" si="1"/>
        <v>CHYBA</v>
      </c>
      <c r="G4" s="24" t="str">
        <f t="shared" si="2"/>
        <v>CHYBA</v>
      </c>
      <c r="H4" s="23" t="str">
        <f t="shared" ref="H4:H13" si="4">IF(F4=G4,$A$8,$A$9)</f>
        <v>CHYBA</v>
      </c>
      <c r="I4" s="24" t="str">
        <f t="shared" si="3"/>
        <v xml:space="preserve"> </v>
      </c>
    </row>
    <row r="5" spans="1:9" ht="15.75" thickBot="1" x14ac:dyDescent="0.3">
      <c r="A5" t="s">
        <v>76</v>
      </c>
      <c r="B5" s="8" t="s">
        <v>18</v>
      </c>
      <c r="C5" s="22">
        <f>IFERROR('Pracovní smlouva_nebo_DPČ'!N12,0)</f>
        <v>0</v>
      </c>
      <c r="D5" s="22">
        <f>IFERROR(DPP!N12,0)</f>
        <v>0</v>
      </c>
      <c r="E5" s="22">
        <f t="shared" si="0"/>
        <v>0</v>
      </c>
      <c r="F5" s="24" t="str">
        <f t="shared" si="1"/>
        <v>CHYBA</v>
      </c>
      <c r="G5" s="24" t="str">
        <f t="shared" si="2"/>
        <v>CHYBA</v>
      </c>
      <c r="H5" s="23" t="str">
        <f t="shared" si="4"/>
        <v>CHYBA</v>
      </c>
      <c r="I5" s="24" t="str">
        <f t="shared" si="3"/>
        <v xml:space="preserve"> </v>
      </c>
    </row>
    <row r="6" spans="1:9" ht="15.75" thickBot="1" x14ac:dyDescent="0.3">
      <c r="A6" t="s">
        <v>75</v>
      </c>
      <c r="B6" s="8" t="s">
        <v>19</v>
      </c>
      <c r="C6" s="22">
        <f>IFERROR('Pracovní smlouva_nebo_DPČ'!N13,0)</f>
        <v>0</v>
      </c>
      <c r="D6" s="22">
        <f>IFERROR(DPP!N13,0)</f>
        <v>0</v>
      </c>
      <c r="E6" s="22">
        <f t="shared" si="0"/>
        <v>0</v>
      </c>
      <c r="F6" s="24" t="str">
        <f t="shared" si="1"/>
        <v>CHYBA</v>
      </c>
      <c r="G6" s="24" t="str">
        <f t="shared" si="2"/>
        <v>CHYBA</v>
      </c>
      <c r="H6" s="23" t="str">
        <f t="shared" si="4"/>
        <v>CHYBA</v>
      </c>
      <c r="I6" s="24" t="str">
        <f t="shared" si="3"/>
        <v xml:space="preserve"> </v>
      </c>
    </row>
    <row r="7" spans="1:9" ht="15.75" thickBot="1" x14ac:dyDescent="0.3">
      <c r="A7" t="s">
        <v>74</v>
      </c>
      <c r="B7" s="8" t="s">
        <v>20</v>
      </c>
      <c r="C7" s="22">
        <f>IFERROR('Pracovní smlouva_nebo_DPČ'!N14,0)</f>
        <v>0</v>
      </c>
      <c r="D7" s="22">
        <f>IFERROR(DPP!N14,0)</f>
        <v>0</v>
      </c>
      <c r="E7" s="22">
        <f t="shared" si="0"/>
        <v>0</v>
      </c>
      <c r="F7" s="24" t="str">
        <f t="shared" si="1"/>
        <v>CHYBA</v>
      </c>
      <c r="G7" s="24" t="str">
        <f t="shared" si="2"/>
        <v>CHYBA</v>
      </c>
      <c r="H7" s="23" t="str">
        <f t="shared" si="4"/>
        <v>CHYBA</v>
      </c>
      <c r="I7" s="24" t="str">
        <f t="shared" si="3"/>
        <v xml:space="preserve"> </v>
      </c>
    </row>
    <row r="8" spans="1:9" ht="15.75" thickBot="1" x14ac:dyDescent="0.3">
      <c r="A8" t="s">
        <v>81</v>
      </c>
      <c r="B8" s="8" t="s">
        <v>14</v>
      </c>
      <c r="C8" s="22">
        <f>IFERROR('Pracovní smlouva_nebo_DPČ'!N15,0)</f>
        <v>0</v>
      </c>
      <c r="D8" s="22">
        <f>IFERROR(DPP!N15,0)</f>
        <v>0</v>
      </c>
      <c r="E8" s="22">
        <f t="shared" si="0"/>
        <v>0</v>
      </c>
      <c r="F8" s="24" t="str">
        <f t="shared" si="1"/>
        <v>CHYBA</v>
      </c>
      <c r="G8" s="24" t="str">
        <f t="shared" si="2"/>
        <v>CHYBA</v>
      </c>
      <c r="H8" s="23" t="str">
        <f t="shared" si="4"/>
        <v>CHYBA</v>
      </c>
      <c r="I8" s="24" t="str">
        <f t="shared" si="3"/>
        <v xml:space="preserve"> </v>
      </c>
    </row>
    <row r="9" spans="1:9" ht="15.75" thickBot="1" x14ac:dyDescent="0.3">
      <c r="A9" t="s">
        <v>82</v>
      </c>
      <c r="B9" s="8" t="s">
        <v>10</v>
      </c>
      <c r="C9" s="22">
        <f>IFERROR('Pracovní smlouva_nebo_DPČ'!N16,0)</f>
        <v>0</v>
      </c>
      <c r="D9" s="22">
        <f>IFERROR(DPP!N16,0)</f>
        <v>0</v>
      </c>
      <c r="E9" s="22">
        <f t="shared" si="0"/>
        <v>0</v>
      </c>
      <c r="F9" s="24" t="str">
        <f t="shared" si="1"/>
        <v>CHYBA</v>
      </c>
      <c r="G9" s="24" t="str">
        <f t="shared" si="2"/>
        <v>CHYBA</v>
      </c>
      <c r="H9" s="23" t="str">
        <f t="shared" si="4"/>
        <v>CHYBA</v>
      </c>
      <c r="I9" s="24" t="str">
        <f t="shared" si="3"/>
        <v xml:space="preserve"> </v>
      </c>
    </row>
    <row r="10" spans="1:9" ht="15.75" thickBot="1" x14ac:dyDescent="0.3">
      <c r="A10" t="s">
        <v>84</v>
      </c>
      <c r="B10" s="8" t="s">
        <v>11</v>
      </c>
      <c r="C10" s="22">
        <f>IFERROR('Pracovní smlouva_nebo_DPČ'!N17,0)</f>
        <v>0</v>
      </c>
      <c r="D10" s="22">
        <f>IFERROR(DPP!N17,0)</f>
        <v>0</v>
      </c>
      <c r="E10" s="22">
        <f t="shared" si="0"/>
        <v>0</v>
      </c>
      <c r="F10" s="24" t="str">
        <f t="shared" si="1"/>
        <v>CHYBA</v>
      </c>
      <c r="G10" s="24" t="str">
        <f t="shared" si="2"/>
        <v>CHYBA</v>
      </c>
      <c r="H10" s="23" t="str">
        <f t="shared" si="4"/>
        <v>CHYBA</v>
      </c>
      <c r="I10" s="24" t="str">
        <f t="shared" si="3"/>
        <v xml:space="preserve"> </v>
      </c>
    </row>
    <row r="11" spans="1:9" ht="15.75" thickBot="1" x14ac:dyDescent="0.3">
      <c r="A11" t="s">
        <v>87</v>
      </c>
      <c r="B11" s="8" t="s">
        <v>25</v>
      </c>
      <c r="C11" s="22">
        <f>IFERROR('Pracovní smlouva_nebo_DPČ'!N18,0)</f>
        <v>0</v>
      </c>
      <c r="D11" s="22">
        <f>IFERROR(DPP!N18,0)</f>
        <v>0</v>
      </c>
      <c r="E11" s="22">
        <f t="shared" si="0"/>
        <v>0</v>
      </c>
      <c r="F11" s="24" t="str">
        <f t="shared" si="1"/>
        <v>CHYBA</v>
      </c>
      <c r="G11" s="24" t="str">
        <f t="shared" si="2"/>
        <v>CHYBA</v>
      </c>
      <c r="H11" s="23" t="str">
        <f t="shared" si="4"/>
        <v>CHYBA</v>
      </c>
      <c r="I11" s="24" t="str">
        <f t="shared" si="3"/>
        <v xml:space="preserve"> </v>
      </c>
    </row>
    <row r="12" spans="1:9" ht="15.75" thickBot="1" x14ac:dyDescent="0.3">
      <c r="B12" s="8" t="s">
        <v>12</v>
      </c>
      <c r="C12" s="22">
        <f>IFERROR('Pracovní smlouva_nebo_DPČ'!N19,0)</f>
        <v>0</v>
      </c>
      <c r="D12" s="22">
        <f>IFERROR(DPP!N19,0)</f>
        <v>0</v>
      </c>
      <c r="E12" s="22">
        <f t="shared" si="0"/>
        <v>0</v>
      </c>
      <c r="F12" s="24" t="str">
        <f t="shared" si="1"/>
        <v>CHYBA</v>
      </c>
      <c r="G12" s="24" t="str">
        <f t="shared" si="2"/>
        <v>CHYBA</v>
      </c>
      <c r="H12" s="23" t="str">
        <f t="shared" si="4"/>
        <v>CHYBA</v>
      </c>
      <c r="I12" s="24" t="str">
        <f t="shared" si="3"/>
        <v xml:space="preserve"> </v>
      </c>
    </row>
    <row r="13" spans="1:9" ht="15.75" thickBot="1" x14ac:dyDescent="0.3">
      <c r="A13" t="s">
        <v>92</v>
      </c>
      <c r="B13" s="20" t="s">
        <v>13</v>
      </c>
      <c r="C13" s="22">
        <f>IFERROR('Pracovní smlouva_nebo_DPČ'!N20,0)</f>
        <v>0</v>
      </c>
      <c r="D13" s="22">
        <f>IFERROR(DPP!N20,0)</f>
        <v>0</v>
      </c>
      <c r="E13" s="22">
        <f t="shared" si="0"/>
        <v>0</v>
      </c>
      <c r="F13" s="24" t="str">
        <f t="shared" si="1"/>
        <v>CHYBA</v>
      </c>
      <c r="G13" s="24" t="str">
        <f t="shared" si="2"/>
        <v>CHYBA</v>
      </c>
      <c r="H13" s="23" t="str">
        <f t="shared" si="4"/>
        <v>CHYBA</v>
      </c>
      <c r="I13" s="24" t="str">
        <f t="shared" si="3"/>
        <v xml:space="preserve"> </v>
      </c>
    </row>
    <row r="14" spans="1:9" ht="15.75" thickBot="1" x14ac:dyDescent="0.3">
      <c r="A14" t="s">
        <v>93</v>
      </c>
      <c r="B14" s="21" t="s">
        <v>26</v>
      </c>
      <c r="C14" s="22">
        <f>SUM(C2:C13)</f>
        <v>0</v>
      </c>
      <c r="D14" s="22">
        <f>SUM(D2:D13)</f>
        <v>0</v>
      </c>
      <c r="E14" s="22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75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71"/>
      <c r="D19" s="71"/>
      <c r="E19" t="str">
        <f>IF(AND(E17="ANO",E18="ANO"),"JOU","NOU")</f>
        <v>NOU</v>
      </c>
    </row>
    <row r="20" spans="1:6" x14ac:dyDescent="0.25">
      <c r="A20" t="s">
        <v>94</v>
      </c>
      <c r="B20" s="71"/>
      <c r="D20" s="72"/>
    </row>
    <row r="21" spans="1:6" x14ac:dyDescent="0.25">
      <c r="A21" s="76" t="str">
        <f>IF($E$19="JOU",A19," ")</f>
        <v xml:space="preserve"> </v>
      </c>
    </row>
    <row r="22" spans="1:6" x14ac:dyDescent="0.25">
      <c r="A22" s="76" t="str">
        <f>IF($E$19="JOU",A20," ")</f>
        <v xml:space="preserve"> </v>
      </c>
    </row>
    <row r="26" spans="1:6" x14ac:dyDescent="0.25">
      <c r="B26" s="24"/>
      <c r="C26" s="328" t="s">
        <v>29</v>
      </c>
      <c r="D26" s="328"/>
      <c r="E26" s="328" t="s">
        <v>24</v>
      </c>
      <c r="F26" s="328"/>
    </row>
    <row r="27" spans="1:6" ht="15.75" customHeight="1" x14ac:dyDescent="0.25">
      <c r="B27" s="24" t="str">
        <f>'Pracovní smlouva_nebo_DPČ'!A9</f>
        <v>leden</v>
      </c>
      <c r="C27" s="326">
        <f>CEILING(IF(Úvod!$H$6="Pracovní smlouva",'Pracovní smlouva_nebo_DPČ'!C9*0.09,IF(Úvod!$H$6="DPČ",IF('Pracovní smlouva_nebo_DPČ'!C9&gt;3499,'Pracovní smlouva_nebo_DPČ'!C9*0.09,0))),1)</f>
        <v>0</v>
      </c>
      <c r="D27" s="327"/>
      <c r="E27" s="328">
        <f>CEILING(IF(Úvod!$H$6="Pracovní smlouva",'Pracovní smlouva_nebo_DPČ'!C9*0.248,IF(Úvod!$H$6="DPČ",IF('Pracovní smlouva_nebo_DPČ'!C9&gt;3499,'Pracovní smlouva_nebo_DPČ'!C9*0.248,0))),1)</f>
        <v>0</v>
      </c>
      <c r="F27" s="328"/>
    </row>
    <row r="28" spans="1:6" ht="15.75" customHeight="1" x14ac:dyDescent="0.25">
      <c r="B28" s="24" t="str">
        <f>'Pracovní smlouva_nebo_DPČ'!A10</f>
        <v>únor</v>
      </c>
      <c r="C28" s="326">
        <f>CEILING(IF(Úvod!$H$6="Pracovní smlouva",'Pracovní smlouva_nebo_DPČ'!C10*0.09,IF(Úvod!$H$6="DPČ",IF('Pracovní smlouva_nebo_DPČ'!C10&gt;3499,'Pracovní smlouva_nebo_DPČ'!C10*0.09,0))),1)</f>
        <v>0</v>
      </c>
      <c r="D28" s="327"/>
      <c r="E28" s="328">
        <f>CEILING(IF(Úvod!$H$6="Pracovní smlouva",'Pracovní smlouva_nebo_DPČ'!C10*0.248,IF(Úvod!$H$6="DPČ",IF('Pracovní smlouva_nebo_DPČ'!C10&gt;3499,'Pracovní smlouva_nebo_DPČ'!C10*0.248,0))),1)</f>
        <v>0</v>
      </c>
      <c r="F28" s="328"/>
    </row>
    <row r="29" spans="1:6" x14ac:dyDescent="0.25">
      <c r="B29" s="24" t="str">
        <f>'Pracovní smlouva_nebo_DPČ'!A11</f>
        <v>březen</v>
      </c>
      <c r="C29" s="326">
        <f>CEILING(IF(Úvod!$H$6="Pracovní smlouva",'Pracovní smlouva_nebo_DPČ'!C11*0.09,IF(Úvod!$H$6="DPČ",IF('Pracovní smlouva_nebo_DPČ'!C11&gt;3499,'Pracovní smlouva_nebo_DPČ'!C11*0.09,0))),1)</f>
        <v>0</v>
      </c>
      <c r="D29" s="327"/>
      <c r="E29" s="328">
        <f>CEILING(IF(Úvod!$H$6="Pracovní smlouva",'Pracovní smlouva_nebo_DPČ'!C11*0.248,IF(Úvod!$H$6="DPČ",IF('Pracovní smlouva_nebo_DPČ'!C11&gt;3499,'Pracovní smlouva_nebo_DPČ'!C11*0.248,0))),1)</f>
        <v>0</v>
      </c>
      <c r="F29" s="328"/>
    </row>
    <row r="30" spans="1:6" x14ac:dyDescent="0.25">
      <c r="B30" s="24" t="str">
        <f>'Pracovní smlouva_nebo_DPČ'!A12</f>
        <v>duben</v>
      </c>
      <c r="C30" s="326">
        <f>CEILING(IF(Úvod!$H$6="Pracovní smlouva",'Pracovní smlouva_nebo_DPČ'!C12*0.09,IF(Úvod!$H$6="DPČ",IF('Pracovní smlouva_nebo_DPČ'!C12&gt;3499,'Pracovní smlouva_nebo_DPČ'!C12*0.09,0))),1)</f>
        <v>0</v>
      </c>
      <c r="D30" s="327"/>
      <c r="E30" s="328">
        <f>CEILING(IF(Úvod!$H$6="Pracovní smlouva",'Pracovní smlouva_nebo_DPČ'!C12*0.248,IF(Úvod!$H$6="DPČ",IF('Pracovní smlouva_nebo_DPČ'!C12&gt;3499,'Pracovní smlouva_nebo_DPČ'!C12*0.248,0))),1)</f>
        <v>0</v>
      </c>
      <c r="F30" s="328"/>
    </row>
    <row r="31" spans="1:6" x14ac:dyDescent="0.25">
      <c r="B31" s="24" t="str">
        <f>'Pracovní smlouva_nebo_DPČ'!A13</f>
        <v>květen</v>
      </c>
      <c r="C31" s="326">
        <f>CEILING(IF(Úvod!$H$6="Pracovní smlouva",'Pracovní smlouva_nebo_DPČ'!C13*0.09,IF(Úvod!$H$6="DPČ",IF('Pracovní smlouva_nebo_DPČ'!C13&gt;3499,'Pracovní smlouva_nebo_DPČ'!C13*0.09,0))),1)</f>
        <v>0</v>
      </c>
      <c r="D31" s="327"/>
      <c r="E31" s="328">
        <f>CEILING(IF(Úvod!$H$6="Pracovní smlouva",'Pracovní smlouva_nebo_DPČ'!C13*0.248,IF(Úvod!$H$6="DPČ",IF('Pracovní smlouva_nebo_DPČ'!C13&gt;3499,'Pracovní smlouva_nebo_DPČ'!C13*0.248,0))),1)</f>
        <v>0</v>
      </c>
      <c r="F31" s="328"/>
    </row>
    <row r="32" spans="1:6" x14ac:dyDescent="0.25">
      <c r="B32" s="24" t="str">
        <f>'Pracovní smlouva_nebo_DPČ'!A14</f>
        <v>červen</v>
      </c>
      <c r="C32" s="326">
        <f>CEILING(IF(Úvod!$H$6="Pracovní smlouva",'Pracovní smlouva_nebo_DPČ'!C14*0.09,IF(Úvod!$H$6="DPČ",IF('Pracovní smlouva_nebo_DPČ'!C14&gt;3499,'Pracovní smlouva_nebo_DPČ'!C14*0.09,0))),1)</f>
        <v>0</v>
      </c>
      <c r="D32" s="327"/>
      <c r="E32" s="328">
        <f>CEILING(IF(Úvod!$H$6="Pracovní smlouva",'Pracovní smlouva_nebo_DPČ'!C14*0.248,IF(Úvod!$H$6="DPČ",IF('Pracovní smlouva_nebo_DPČ'!C14&gt;3499,'Pracovní smlouva_nebo_DPČ'!C14*0.248,0))),1)</f>
        <v>0</v>
      </c>
      <c r="F32" s="328"/>
    </row>
    <row r="33" spans="2:6" x14ac:dyDescent="0.25">
      <c r="B33" s="24" t="str">
        <f>'Pracovní smlouva_nebo_DPČ'!A15</f>
        <v>červenec</v>
      </c>
      <c r="C33" s="326">
        <f>CEILING(IF(Úvod!$H$6="Pracovní smlouva",'Pracovní smlouva_nebo_DPČ'!C15*0.09,IF(Úvod!$H$6="DPČ",IF('Pracovní smlouva_nebo_DPČ'!C15&gt;3499,'Pracovní smlouva_nebo_DPČ'!C15*0.09,0))),1)</f>
        <v>0</v>
      </c>
      <c r="D33" s="327"/>
      <c r="E33" s="328">
        <f>CEILING(IF(Úvod!$H$6="Pracovní smlouva",'Pracovní smlouva_nebo_DPČ'!C15*0.248,IF(Úvod!$H$6="DPČ",IF('Pracovní smlouva_nebo_DPČ'!C15&gt;3499,'Pracovní smlouva_nebo_DPČ'!C15*0.248,0))),1)</f>
        <v>0</v>
      </c>
      <c r="F33" s="328"/>
    </row>
    <row r="34" spans="2:6" x14ac:dyDescent="0.25">
      <c r="B34" s="24" t="str">
        <f>'Pracovní smlouva_nebo_DPČ'!A16</f>
        <v>srpen</v>
      </c>
      <c r="C34" s="326">
        <f>CEILING(IF(Úvod!$H$6="Pracovní smlouva",'Pracovní smlouva_nebo_DPČ'!C16*0.09,IF(Úvod!$H$6="DPČ",IF('Pracovní smlouva_nebo_DPČ'!C16&gt;3499,'Pracovní smlouva_nebo_DPČ'!C16*0.09,0))),1)</f>
        <v>0</v>
      </c>
      <c r="D34" s="327"/>
      <c r="E34" s="328">
        <f>CEILING(IF(Úvod!$H$6="Pracovní smlouva",'Pracovní smlouva_nebo_DPČ'!C16*0.248,IF(Úvod!$H$6="DPČ",IF('Pracovní smlouva_nebo_DPČ'!C16&gt;3499,'Pracovní smlouva_nebo_DPČ'!C16*0.248,0))),1)</f>
        <v>0</v>
      </c>
      <c r="F34" s="328"/>
    </row>
    <row r="35" spans="2:6" x14ac:dyDescent="0.25">
      <c r="B35" s="24" t="str">
        <f>'Pracovní smlouva_nebo_DPČ'!A17</f>
        <v>září</v>
      </c>
      <c r="C35" s="326">
        <f>CEILING(IF(Úvod!$H$6="Pracovní smlouva",'Pracovní smlouva_nebo_DPČ'!C17*0.09,IF(Úvod!$H$6="DPČ",IF('Pracovní smlouva_nebo_DPČ'!C17&gt;3499,'Pracovní smlouva_nebo_DPČ'!C17*0.09,0))),1)</f>
        <v>0</v>
      </c>
      <c r="D35" s="327"/>
      <c r="E35" s="328">
        <f>CEILING(IF(Úvod!$H$6="Pracovní smlouva",'Pracovní smlouva_nebo_DPČ'!C17*0.248,IF(Úvod!$H$6="DPČ",IF('Pracovní smlouva_nebo_DPČ'!C17&gt;3499,'Pracovní smlouva_nebo_DPČ'!C17*0.248,0))),1)</f>
        <v>0</v>
      </c>
      <c r="F35" s="328"/>
    </row>
    <row r="36" spans="2:6" x14ac:dyDescent="0.25">
      <c r="B36" s="24" t="str">
        <f>'Pracovní smlouva_nebo_DPČ'!A18</f>
        <v xml:space="preserve">říjen </v>
      </c>
      <c r="C36" s="326">
        <f>CEILING(IF(Úvod!$H$6="Pracovní smlouva",'Pracovní smlouva_nebo_DPČ'!C18*0.09,IF(Úvod!$H$6="DPČ",IF('Pracovní smlouva_nebo_DPČ'!C18&gt;3499,'Pracovní smlouva_nebo_DPČ'!C18*0.09,0))),1)</f>
        <v>0</v>
      </c>
      <c r="D36" s="327"/>
      <c r="E36" s="328">
        <f>CEILING(IF(Úvod!$H$6="Pracovní smlouva",'Pracovní smlouva_nebo_DPČ'!C18*0.248,IF(Úvod!$H$6="DPČ",IF('Pracovní smlouva_nebo_DPČ'!C18&gt;3499,'Pracovní smlouva_nebo_DPČ'!C18*0.248,0))),1)</f>
        <v>0</v>
      </c>
      <c r="F36" s="328"/>
    </row>
    <row r="37" spans="2:6" x14ac:dyDescent="0.25">
      <c r="B37" s="24" t="str">
        <f>'Pracovní smlouva_nebo_DPČ'!A19</f>
        <v>listopad</v>
      </c>
      <c r="C37" s="326">
        <f>CEILING(IF(Úvod!$H$6="Pracovní smlouva",'Pracovní smlouva_nebo_DPČ'!C19*0.09,IF(Úvod!$H$6="DPČ",IF('Pracovní smlouva_nebo_DPČ'!C19&gt;3499,'Pracovní smlouva_nebo_DPČ'!C19*0.09,0))),1)</f>
        <v>0</v>
      </c>
      <c r="D37" s="327"/>
      <c r="E37" s="328">
        <f>CEILING(IF(Úvod!$H$6="Pracovní smlouva",'Pracovní smlouva_nebo_DPČ'!C19*0.248,IF(Úvod!$H$6="DPČ",IF('Pracovní smlouva_nebo_DPČ'!C19&gt;3499,'Pracovní smlouva_nebo_DPČ'!C19*0.248,0))),1)</f>
        <v>0</v>
      </c>
      <c r="F37" s="328"/>
    </row>
    <row r="38" spans="2:6" x14ac:dyDescent="0.25">
      <c r="B38" s="24" t="str">
        <f>'Pracovní smlouva_nebo_DPČ'!A20</f>
        <v>prosinec</v>
      </c>
      <c r="C38" s="326">
        <f>CEILING(IF(Úvod!$H$6="Pracovní smlouva",'Pracovní smlouva_nebo_DPČ'!C20*0.09,IF(Úvod!$H$6="DPČ",IF('Pracovní smlouva_nebo_DPČ'!C20&gt;3499,'Pracovní smlouva_nebo_DPČ'!C20*0.09,0))),1)</f>
        <v>0</v>
      </c>
      <c r="D38" s="327"/>
      <c r="E38" s="328">
        <f>CEILING(IF(Úvod!$H$6="Pracovní smlouva",'Pracovní smlouva_nebo_DPČ'!C20*0.248,IF(Úvod!$H$6="DPČ",IF('Pracovní smlouva_nebo_DPČ'!C20&gt;3499,'Pracovní smlouva_nebo_DPČ'!C20*0.248,0))),1)</f>
        <v>0</v>
      </c>
      <c r="F38" s="328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  <mergeCell ref="C33:D33"/>
    <mergeCell ref="E33:F33"/>
    <mergeCell ref="C34:D34"/>
    <mergeCell ref="E34:F34"/>
    <mergeCell ref="C38:D38"/>
    <mergeCell ref="E38:F38"/>
    <mergeCell ref="C35:D35"/>
    <mergeCell ref="E35:F35"/>
    <mergeCell ref="C36:D36"/>
    <mergeCell ref="E36:F36"/>
    <mergeCell ref="C37:D37"/>
    <mergeCell ref="E37:F37"/>
  </mergeCells>
  <dataValidations disablePrompts="1" count="1">
    <dataValidation type="list" allowBlank="1" showInputMessage="1" showErrorMessage="1" sqref="B18" xr:uid="{00000000-0002-0000-0400-000000000000}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4BDAE6-D1E4-4AEC-8402-C079C9A171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2023-02-23T10:33:42Z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